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591" firstSheet="10" activeTab="15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beruházás" sheetId="11" r:id="rId11"/>
    <sheet name="Értékpapír" sheetId="12" r:id="rId12"/>
    <sheet name="követelés" sheetId="13" r:id="rId13"/>
    <sheet name="kötelezettség" sheetId="14" r:id="rId14"/>
    <sheet name="műemlék" sheetId="15" r:id="rId15"/>
    <sheet name="változások" sheetId="16" r:id="rId16"/>
    <sheet name="reszesedes" sheetId="17" r:id="rId17"/>
    <sheet name="közvetett támog" sheetId="18" r:id="rId18"/>
    <sheet name="Bevételek" sheetId="19" r:id="rId19"/>
    <sheet name="Kiadás" sheetId="20" r:id="rId20"/>
    <sheet name="COFOG" sheetId="21" r:id="rId21"/>
    <sheet name="Határozat (2)" sheetId="22" state="hidden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>'[1]vagyon'!#REF!</definedName>
    <definedName name="bháza" localSheetId="15">'[1]vagyon'!#REF!</definedName>
    <definedName name="bháza">'[1]vagyon'!#REF!</definedName>
    <definedName name="CC" localSheetId="15">'[1]vagyon'!#REF!</definedName>
    <definedName name="CC">'[1]vagyon'!#REF!</definedName>
    <definedName name="ccc">'[1]vagyon'!#REF!</definedName>
    <definedName name="cccc" localSheetId="9">'[6]vagyon'!#REF!</definedName>
    <definedName name="cccc" localSheetId="15">'[2]vagyon'!#REF!</definedName>
    <definedName name="cccc">'[2]vagyon'!#REF!</definedName>
    <definedName name="cccccc">'[1]vagyon'!#REF!</definedName>
    <definedName name="ee" localSheetId="9">'[6]vagyon'!#REF!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>'[1]vagyon'!#REF!</definedName>
    <definedName name="ff" localSheetId="9">'[6]vagyon'!#REF!</definedName>
    <definedName name="ff" localSheetId="15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'100 fölötti'!$1:$6</definedName>
    <definedName name="_xlnm.Print_Titles" localSheetId="10">'beruházás'!$1:$6</definedName>
    <definedName name="_xlnm.Print_Titles" localSheetId="18">'Bevételek'!$1:$4</definedName>
    <definedName name="_xlnm.Print_Titles" localSheetId="20">'COFOG'!$1:$5</definedName>
    <definedName name="_xlnm.Print_Titles" localSheetId="5">'Egyensúly 2012-2014. '!$1:$2</definedName>
    <definedName name="_xlnm.Print_Titles" localSheetId="11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9">'Kiadás'!$1:$4</definedName>
    <definedName name="_xlnm.Print_Titles" localSheetId="13">'kötelezettség'!$1:$6</definedName>
    <definedName name="_xlnm.Print_Titles" localSheetId="12">'követelés'!$1:$6</definedName>
    <definedName name="_xlnm.Print_Titles" localSheetId="17">'közvetett támog'!$1:$3</definedName>
    <definedName name="_xlnm.Print_Titles" localSheetId="14">'műemlék'!$1:$7</definedName>
    <definedName name="_xlnm.Print_Titles" localSheetId="0">'Összesen'!$1:$4</definedName>
    <definedName name="_xlnm.Print_Titles" localSheetId="8">'vagyon'!$1:$6</definedName>
    <definedName name="_xlnm.Print_Titles" localSheetId="15">'változások'!$1:$4</definedName>
    <definedName name="Nyomtatási_ter" localSheetId="11">'[5]vagyon'!#REF!</definedName>
    <definedName name="Nyomtatási_ter" localSheetId="7">'[4]vagyon'!#REF!</definedName>
    <definedName name="Nyomtatási_ter" localSheetId="13">'[4]vagyon'!#REF!</definedName>
    <definedName name="Nyomtatási_ter" localSheetId="12">'[4]vagyon'!#REF!</definedName>
    <definedName name="Nyomtatási_ter" localSheetId="14">'[5]vagyon'!#REF!</definedName>
    <definedName name="Nyomtatási_ter" localSheetId="16">'[1]vagyon'!#REF!</definedName>
    <definedName name="Nyomtatási_ter" localSheetId="8">'[4]vagyon'!#REF!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OOO" localSheetId="9">'[6]vagyon'!#REF!</definedName>
    <definedName name="OOO" localSheetId="15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9">'[6]vagyon'!#REF!</definedName>
    <definedName name="Pénzmaradvány." localSheetId="7">'[2]vagyon'!#REF!</definedName>
    <definedName name="Pénzmaradvány." localSheetId="13">'[2]vagyon'!#REF!</definedName>
    <definedName name="Pénzmaradvány." localSheetId="12">'[2]vagyon'!#REF!</definedName>
    <definedName name="Pénzmaradvány." localSheetId="8">'[2]vagyon'!#REF!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'[3]vagyon'!#REF!</definedName>
    <definedName name="pp" localSheetId="15">'[1]vagyon'!#REF!</definedName>
    <definedName name="pp">'[1]vagyon'!#REF!</definedName>
    <definedName name="uu">'[1]vagyon'!#REF!</definedName>
    <definedName name="uuuuu">'[1]vagyon'!#REF!</definedName>
    <definedName name="ŰŰ" localSheetId="9">'[6]vagyon'!#REF!</definedName>
    <definedName name="ŰŰ" localSheetId="15">'[2]vagyon'!#REF!</definedName>
    <definedName name="ŰŰ">'[2]vagyon'!#REF!</definedName>
    <definedName name="vagy" localSheetId="9">'[7]vagyon'!#REF!</definedName>
    <definedName name="vagy">'[4]vagyon'!#REF!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9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<sst xmlns="http://schemas.openxmlformats.org/spreadsheetml/2006/main" count="1286" uniqueCount="828">
  <si>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</si>
  <si>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</si>
  <si>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</si>
  <si>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</si>
  <si>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</si>
  <si>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</si>
  <si>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</si>
  <si>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</si>
  <si>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</si>
  <si>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</si>
  <si>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</si>
  <si>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</si>
  <si>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</si>
  <si>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</si>
  <si>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</si>
  <si>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</si>
  <si>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</si>
  <si>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</si>
  <si>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</si>
  <si>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</si>
  <si>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</si>
  <si>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</si>
  <si>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</si>
  <si>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</si>
  <si>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</si>
  <si>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</si>
  <si>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</si>
  <si>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</si>
  <si>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</si>
  <si>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</si>
  <si>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</si>
  <si>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</si>
  <si>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</si>
  <si>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</si>
  <si>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</si>
  <si>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</si>
  <si>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</si>
  <si>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</si>
  <si>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</si>
  <si>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</si>
  <si>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</si>
  <si>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</si>
  <si>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</si>
  <si>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</si>
  <si>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</si>
  <si>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</si>
  <si>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</si>
  <si>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</si>
  <si>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</si>
  <si>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</si>
  <si>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</si>
  <si>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</si>
  <si>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</si>
  <si>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</si>
  <si>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</si>
  <si>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</si>
  <si>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</si>
  <si>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</si>
  <si>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</si>
  <si>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</si>
  <si>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</si>
  <si>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</si>
  <si>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</si>
  <si>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</si>
  <si>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</si>
  <si>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</si>
  <si>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</si>
  <si>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</si>
  <si>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</si>
  <si>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</si>
  <si>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</si>
  <si>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</si>
  <si>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</si>
  <si>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</si>
  <si>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</si>
  <si>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</si>
  <si>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</si>
  <si>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</si>
  <si>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</si>
  <si>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</si>
  <si>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</si>
  <si>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</si>
  <si>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</si>
  <si>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</si>
  <si>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</si>
  <si>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</si>
  <si>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</si>
  <si>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</si>
  <si>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</si>
  <si>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</si>
  <si>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</si>
  <si>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</si>
  <si>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</si>
  <si>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</si>
  <si>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</si>
  <si>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</si>
  <si>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</si>
  <si>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</si>
  <si>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</si>
  <si>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</si>
  <si>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</si>
  <si>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</si>
  <si>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</si>
  <si>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</si>
  <si>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</si>
  <si>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</si>
  <si>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</si>
  <si>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</si>
  <si>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</si>
  <si>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</si>
  <si>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</si>
  <si>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</si>
  <si>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</si>
  <si>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</si>
  <si>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</si>
  <si>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</si>
  <si>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</si>
  <si>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</si>
  <si>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</si>
  <si>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</si>
  <si>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</si>
  <si>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</si>
  <si>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</si>
  <si>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</si>
  <si>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</si>
  <si>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</si>
  <si>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</si>
  <si>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</si>
  <si>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</si>
  <si>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</si>
  <si>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</si>
  <si>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</si>
  <si>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</si>
  <si>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</si>
  <si>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</si>
  <si>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</si>
  <si>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</si>
  <si>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</si>
  <si>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</si>
  <si>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</si>
  <si>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</si>
  <si>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</si>
  <si>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</si>
  <si>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</si>
  <si>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</si>
  <si>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</si>
  <si>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</si>
  <si>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</si>
  <si>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</si>
  <si>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</si>
  <si>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</si>
  <si>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</si>
  <si>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</si>
  <si>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</si>
  <si>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</si>
  <si>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</si>
  <si>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</si>
  <si>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</si>
  <si>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</si>
  <si>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</si>
  <si>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</si>
  <si>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</si>
  <si>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</si>
  <si>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</si>
  <si>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</si>
  <si>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</si>
  <si>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</si>
  <si>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</si>
  <si>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</si>
  <si>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</si>
  <si>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</si>
  <si>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</si>
  <si>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</si>
  <si>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</si>
  <si>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</si>
  <si>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</si>
  <si>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</si>
  <si>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</si>
  <si>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</si>
  <si>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</si>
  <si>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</si>
  <si>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</si>
  <si>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</si>
  <si>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</si>
  <si>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</si>
  <si>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</si>
  <si>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</si>
  <si>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</si>
  <si>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</si>
  <si>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</si>
  <si>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</si>
  <si>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</si>
  <si>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</si>
  <si>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</si>
  <si>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</si>
  <si>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</si>
  <si>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</si>
  <si>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</si>
  <si>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</si>
  <si>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</si>
  <si>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</si>
  <si>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</si>
  <si>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</si>
  <si>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</si>
  <si>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</si>
  <si>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</si>
  <si>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</si>
  <si>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</si>
  <si>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</si>
  <si>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</si>
  <si>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</si>
  <si>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</si>
  <si>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</si>
  <si>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</si>
  <si>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</si>
  <si>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</si>
  <si>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</si>
  <si>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</si>
  <si>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</si>
  <si>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</si>
  <si>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</si>
  <si>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</si>
  <si>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</si>
  <si>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</si>
  <si>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</si>
  <si>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</si>
  <si>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</si>
  <si>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</si>
  <si>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</si>
  <si>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</si>
  <si>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</si>
  <si>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</si>
  <si>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</si>
  <si>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</si>
  <si>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</si>
  <si>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</si>
  <si>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</si>
  <si>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</si>
  <si>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</si>
  <si>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</si>
  <si>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</si>
  <si>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</si>
  <si>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</si>
  <si>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</si>
  <si>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</si>
  <si>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</si>
  <si>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</si>
  <si>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</si>
  <si>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</si>
  <si>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</si>
  <si>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</si>
  <si>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</si>
  <si>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</si>
  <si>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</si>
  <si>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</si>
  <si>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</si>
  <si>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</si>
  <si>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</si>
  <si>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</si>
  <si>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</si>
  <si>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</si>
  <si>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</si>
  <si>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</si>
  <si>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</si>
  <si>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</si>
  <si>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</si>
  <si>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</si>
  <si>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</si>
  <si>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</si>
  <si>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</si>
  <si>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</si>
  <si>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</si>
  <si>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</si>
  <si>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</si>
  <si>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</si>
  <si>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</si>
  <si>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</si>
  <si>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</si>
  <si>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</si>
  <si>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</si>
  <si>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</si>
  <si>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</si>
  <si>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</si>
  <si>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</si>
  <si>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</si>
  <si>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</si>
  <si>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</si>
  <si>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</si>
  <si>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</si>
  <si>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</si>
  <si>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</si>
  <si>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</si>
  <si>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</si>
  <si>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</si>
  <si>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</si>
  <si>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</si>
  <si>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</si>
  <si>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</si>
  <si>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</si>
  <si>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</si>
  <si>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</si>
  <si>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</si>
  <si>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</si>
  <si>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</si>
  <si>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</si>
  <si>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</si>
  <si>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</si>
  <si>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</si>
  <si>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</si>
  <si>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</si>
  <si>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</si>
  <si>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</si>
  <si>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</si>
  <si>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</si>
  <si>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</si>
  <si>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</si>
  <si>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</si>
  <si>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</si>
  <si>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</si>
  <si>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</si>
  <si>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</si>
  <si>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</si>
  <si>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</si>
  <si>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</si>
  <si>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</si>
  <si>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</si>
  <si>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</si>
  <si>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</si>
  <si>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</si>
  <si>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</si>
  <si>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</si>
  <si>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</si>
  <si>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</si>
  <si>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</si>
  <si>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</si>
  <si>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</si>
  <si>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</si>
  <si>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</si>
  <si>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</si>
  <si>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</si>
  <si>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</si>
  <si>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</si>
  <si>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</si>
  <si>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</si>
  <si>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</si>
  <si>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</si>
  <si>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</si>
  <si>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</si>
  <si>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</si>
  <si>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</si>
  <si>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</si>
  <si>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</si>
  <si>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</si>
  <si>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</si>
  <si>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</si>
  <si>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</si>
  <si>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</si>
  <si>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</si>
  <si>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</si>
  <si>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</si>
  <si>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</si>
  <si>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</si>
  <si>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</si>
  <si>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</si>
  <si>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</si>
  <si>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</si>
  <si>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</si>
  <si>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</si>
  <si>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</si>
  <si>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</si>
  <si>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</si>
  <si>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</si>
  <si>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</si>
  <si>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</si>
  <si>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</si>
  <si>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</si>
  <si>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</si>
  <si>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</si>
  <si>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</si>
  <si>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</si>
  <si>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</si>
  <si>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</si>
  <si>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</si>
  <si>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</si>
  <si>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</si>
  <si>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</si>
  <si>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</si>
  <si>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</si>
  <si>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</si>
  <si>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</si>
  <si>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</si>
  <si>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</si>
  <si>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</si>
  <si>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</si>
  <si>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</si>
  <si>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</si>
  <si>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</si>
  <si>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</si>
  <si>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</si>
  <si>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</si>
  <si>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</si>
  <si>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</si>
  <si>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</si>
  <si>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</si>
  <si>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</si>
  <si>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</si>
  <si>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</si>
  <si>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</si>
  <si>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</si>
  <si>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</si>
  <si>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</si>
  <si>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</si>
  <si>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</si>
  <si>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</si>
  <si>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</si>
  <si>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</si>
  <si>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</si>
  <si>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</si>
  <si>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</si>
  <si>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</si>
  <si>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</si>
  <si>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</si>
  <si>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</si>
  <si>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</si>
  <si>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</si>
  <si>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</si>
  <si>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</si>
  <si>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</si>
  <si>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</si>
  <si>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</si>
  <si>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</si>
  <si>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</si>
  <si>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</si>
  <si>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</si>
  <si>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</si>
  <si>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</si>
  <si>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</si>
  <si>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</si>
  <si>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</si>
  <si>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</si>
  <si>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</si>
  <si>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</si>
  <si>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</si>
  <si>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</si>
  <si>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</si>
  <si>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</si>
  <si>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</si>
  <si>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</si>
  <si>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</si>
  <si>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</si>
  <si>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</si>
  <si>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</si>
  <si>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</si>
  <si>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</si>
  <si>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</si>
  <si>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</si>
  <si>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</si>
  <si>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</si>
  <si>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</si>
  <si>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</si>
  <si>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</si>
  <si>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</si>
  <si>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</si>
  <si>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</si>
  <si>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</si>
  <si>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</si>
  <si>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</si>
  <si>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</si>
  <si>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</si>
  <si>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</si>
  <si>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</si>
  <si>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</si>
  <si>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</si>
  <si>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</si>
  <si>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</si>
  <si>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</si>
  <si>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</si>
  <si>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</si>
  <si>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</si>
  <si>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</si>
  <si>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</si>
  <si>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</si>
  <si>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</si>
  <si>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</si>
  <si>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</si>
  <si>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</si>
  <si>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</si>
  <si>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</si>
  <si>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</si>
  <si>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</si>
  <si>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</si>
  <si>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</si>
  <si>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Szennyvízhálózat kiépítése</t>
  </si>
  <si>
    <t xml:space="preserve"> személyhez nem köthető reprezentáció</t>
  </si>
  <si>
    <t>GOSZTOLA KÖZSÉG ÖNKORMÁNYZATA 2016. ÉVI KÖLTSÉGVETÉSÉNEK</t>
  </si>
  <si>
    <t xml:space="preserve"> - Útfelújítás</t>
  </si>
  <si>
    <t xml:space="preserve"> - Falusi bemutató porta kialakítása tervezési díj</t>
  </si>
  <si>
    <t xml:space="preserve"> - Falusi bemutató porta kialakítása kivitelezés</t>
  </si>
  <si>
    <t xml:space="preserve"> - Kápolna felújítása tervezési díj</t>
  </si>
  <si>
    <t xml:space="preserve"> - Kápolna felújítása kivitelezés</t>
  </si>
  <si>
    <t>- Ingatlan vásárlása</t>
  </si>
  <si>
    <t>- Közvilágítás korszerűsítése tervezési díj</t>
  </si>
  <si>
    <t>- Közvilágítás korszerűsítése kivitelezés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</si>
  <si>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</si>
  <si>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</si>
  <si>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</si>
  <si>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</si>
  <si>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</si>
  <si>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</si>
  <si>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</si>
  <si>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2016. évi közvetett támogatásai </t>
    </r>
    <r>
      <rPr>
        <i/>
        <sz val="12"/>
        <rFont val="Times New Roman"/>
        <family val="1"/>
      </rPr>
      <t>(adatok Ft-ban)</t>
    </r>
  </si>
  <si>
    <t>GOSZTOLA KÖZSÉG ÖNKORMÁNYZATA 2014-2016. ÉVI MŰKÖDÉSI ÉS FELHALMOZÁSI</t>
  </si>
  <si>
    <t>- fejezeti kezelésű előirányzatoktól EU-s programok és azok hazai társfinanszírozása</t>
  </si>
  <si>
    <r>
      <t>GOSZTOLA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</si>
  <si>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Vis maior támogatásra</t>
  </si>
  <si>
    <t xml:space="preserve"> - Útfelújítás vis maior 7. hrsz-ú út </t>
  </si>
  <si>
    <t>Mód. …</t>
  </si>
  <si>
    <t xml:space="preserve">     - VÍZMŰ ZRT-től 2015. évi fel nem használt vízdíjtámog. </t>
  </si>
  <si>
    <t xml:space="preserve"> - Út vis maior 013 hrsz-ú</t>
  </si>
  <si>
    <t xml:space="preserve"> - utánfutó beszerzés</t>
  </si>
  <si>
    <t xml:space="preserve"> - Lendvadedesi tó vis maior saját erő</t>
  </si>
  <si>
    <t xml:space="preserve"> - Mentőszolgálat Alapítvány</t>
  </si>
  <si>
    <t xml:space="preserve"> - Medicopter Alapítvány</t>
  </si>
  <si>
    <t xml:space="preserve">   - Dr. Hetés Ferenc Rendelőintézet</t>
  </si>
  <si>
    <t>O</t>
  </si>
  <si>
    <t>Q</t>
  </si>
  <si>
    <t>R</t>
  </si>
  <si>
    <t>Mód. 2016.07.08.</t>
  </si>
  <si>
    <t xml:space="preserve"> - Vízmű Zrt vízdíj támogatás</t>
  </si>
  <si>
    <t xml:space="preserve">   - X. Parasztolimpia támog. </t>
  </si>
  <si>
    <t>T</t>
  </si>
  <si>
    <t>U</t>
  </si>
  <si>
    <t>V</t>
  </si>
  <si>
    <t>W</t>
  </si>
  <si>
    <t>X</t>
  </si>
  <si>
    <t>Z</t>
  </si>
  <si>
    <t>Tény 12.31</t>
  </si>
  <si>
    <t>Tény 12.31.</t>
  </si>
  <si>
    <t xml:space="preserve"> - biztosítási díj megtérítése</t>
  </si>
  <si>
    <t xml:space="preserve">   - Rédics Önk. Átadás falug.kiesés miatt</t>
  </si>
  <si>
    <t>Mód.12.31.</t>
  </si>
  <si>
    <t>Mód. 12.31.</t>
  </si>
  <si>
    <t>- K914. Államháztartáson belüli megelőlegezések visszafizetése 2016</t>
  </si>
  <si>
    <t>- K914. Államháztartáson belüli megelőlegezések visszafizetése 2015.</t>
  </si>
  <si>
    <t>GOSZTOLA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</si>
  <si>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</si>
  <si>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</si>
  <si>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</si>
  <si>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</si>
  <si>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</si>
  <si>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</si>
  <si>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</si>
  <si>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</si>
  <si>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</si>
  <si>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</si>
  <si>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</si>
  <si>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</si>
  <si>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</si>
  <si>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</si>
  <si>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</si>
  <si>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</si>
  <si>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</si>
  <si>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</si>
  <si>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</si>
  <si>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</si>
  <si>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</si>
  <si>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</si>
  <si>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</si>
  <si>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</si>
  <si>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</si>
  <si>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</si>
  <si>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</si>
  <si>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</si>
  <si>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</si>
  <si>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</si>
  <si>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</si>
  <si>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</si>
  <si>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</si>
  <si>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</si>
  <si>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GOSZTOLA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</si>
  <si>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</si>
  <si>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</si>
  <si>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</si>
  <si>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</si>
  <si>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</si>
  <si>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</si>
  <si>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</si>
  <si>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</si>
  <si>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</si>
  <si>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</si>
  <si>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</si>
  <si>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</si>
  <si>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</si>
  <si>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</si>
  <si>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</si>
  <si>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</si>
  <si>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</si>
  <si>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</si>
  <si>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</si>
  <si>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</si>
  <si>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</si>
  <si>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</si>
  <si>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</si>
  <si>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</si>
  <si>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</si>
  <si>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</si>
  <si>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</si>
  <si>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</si>
  <si>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</si>
  <si>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</si>
  <si>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</si>
  <si>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</si>
  <si>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</si>
  <si>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</si>
  <si>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</si>
  <si>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</si>
  <si>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</si>
  <si>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</si>
  <si>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</si>
  <si>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</si>
  <si>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</si>
  <si>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</si>
  <si>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</si>
  <si>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</si>
  <si>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</si>
  <si>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</si>
  <si>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</si>
  <si>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</si>
  <si>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</si>
  <si>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</si>
  <si>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</si>
  <si>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</si>
  <si>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</si>
  <si>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</si>
  <si>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</si>
  <si>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</si>
  <si>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</si>
  <si>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</si>
  <si>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</si>
  <si>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</si>
  <si>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</si>
  <si>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</si>
  <si>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</si>
  <si>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</si>
  <si>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</si>
  <si>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</si>
  <si>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</si>
  <si>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</si>
  <si>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</si>
  <si>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</si>
  <si>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</si>
  <si>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</si>
  <si>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</si>
  <si>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</si>
  <si>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</si>
  <si>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</si>
  <si>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</si>
  <si>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</si>
  <si>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</si>
  <si>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</si>
  <si>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</si>
  <si>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</si>
  <si>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GOSZTOLA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</si>
  <si>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</si>
  <si>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</si>
  <si>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</si>
  <si>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</si>
  <si>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</si>
  <si>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</si>
  <si>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</si>
  <si>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</si>
  <si>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</si>
  <si>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</si>
  <si>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</si>
  <si>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</si>
  <si>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</si>
  <si>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</si>
  <si>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</si>
  <si>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</si>
  <si>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</si>
  <si>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</si>
  <si>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</si>
  <si>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</si>
  <si>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</si>
  <si>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</si>
  <si>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</si>
  <si>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</si>
  <si>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</si>
  <si>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</si>
  <si>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</si>
  <si>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</si>
  <si>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</si>
  <si>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</si>
  <si>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</si>
  <si>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</si>
  <si>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</si>
  <si>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Zalavíz részvény</t>
  </si>
  <si>
    <t>2015.12.31-i állomány</t>
  </si>
  <si>
    <t>Összes részesedés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</si>
  <si>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</si>
  <si>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</si>
  <si>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</si>
  <si>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</si>
  <si>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</si>
  <si>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</si>
  <si>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</si>
  <si>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</si>
  <si>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</si>
  <si>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7 hrsz út felújítása</t>
  </si>
  <si>
    <t>Beruházásokból, felújításokból aktívált érték</t>
  </si>
  <si>
    <t>Térítésmentes átvétel</t>
  </si>
  <si>
    <t>Alapításkori átvétel, vagyonkez vétel miatti átv, vagyonkez jog vvét</t>
  </si>
  <si>
    <t>Egyéb növekedés</t>
  </si>
  <si>
    <t>Összes növekedés</t>
  </si>
  <si>
    <t>Földterület értékesítése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</si>
  <si>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</si>
  <si>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</si>
  <si>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</si>
  <si>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</si>
  <si>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Bekerülési érték újbóli megállapítása szerint régi vagyonérték kivezetése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</si>
  <si>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</si>
  <si>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</si>
  <si>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</si>
  <si>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</si>
  <si>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</si>
  <si>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</si>
  <si>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</si>
  <si>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</si>
  <si>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</si>
  <si>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</si>
  <si>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</si>
  <si>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1.7. GOSZTOLA ÖNKORMÁNYZAT TULAJDONÁBAN LÉVŐ,</t>
  </si>
  <si>
    <t xml:space="preserve">KÜLÖN JOGSZABÁLY ALAPJÁN ÉRTÉK NÉLKÜL NYILVÁNTARTOTT ESZKÖZÖK </t>
  </si>
  <si>
    <t xml:space="preserve">(a szakmai nyilvántartásokban szereplő képzőművészeti alkotások, </t>
  </si>
  <si>
    <t>régészeti leletek, kép- és hangarchívumok, gyűjtemények, kulturális javak) ÁLLOMÁNYA</t>
  </si>
  <si>
    <t>Műemléki védettség alatt álló ingatlan:</t>
  </si>
  <si>
    <t>Törzsszám:</t>
  </si>
  <si>
    <t>8732</t>
  </si>
  <si>
    <t>Név:</t>
  </si>
  <si>
    <t>Temető-kápolna</t>
  </si>
  <si>
    <t>Cím, hrsz.:</t>
  </si>
  <si>
    <t>Gosztola, 3 hrsz.</t>
  </si>
  <si>
    <t>Jegyzék adatai:</t>
  </si>
  <si>
    <t>Temető-kápolna, román kori, 13. sz.  vége</t>
  </si>
  <si>
    <t>1.6. KIMUTATÁS GOSZTOLA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</si>
  <si>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</si>
  <si>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</si>
  <si>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</si>
  <si>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</si>
  <si>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</si>
  <si>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</si>
  <si>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</si>
  <si>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</si>
  <si>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</si>
  <si>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1.5. KIMUTATÁS GOSZTOLA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</si>
  <si>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</si>
  <si>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</si>
  <si>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</si>
  <si>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</si>
  <si>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</si>
  <si>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</si>
  <si>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</si>
  <si>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</si>
  <si>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</si>
  <si>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</si>
  <si>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</si>
  <si>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</si>
  <si>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</si>
  <si>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</si>
  <si>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</si>
  <si>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</si>
  <si>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1.4. KIMUTATÁS GOSZTOLA ÖNKORMÁNYZAT</t>
  </si>
  <si>
    <t>BEFEKTETETT PÉNZÜGYI ESZKÖZEINEK</t>
  </si>
  <si>
    <t xml:space="preserve"> ÁLLOMÁNYÁRÓL</t>
  </si>
  <si>
    <t>Érték</t>
  </si>
  <si>
    <t>Befektetett pénzügyi eszközök</t>
  </si>
  <si>
    <t>Zalavíz részesedés</t>
  </si>
  <si>
    <t>Befektetett pénzügyi eszközök mindösszesen:</t>
  </si>
  <si>
    <t>1.3. KIMUTATÁS GOSZTOLA ÖNKORMÁNYZAT</t>
  </si>
  <si>
    <t>FOLYAMATBAN LÉVŐ BERUHÁZÁSAIRÓL</t>
  </si>
  <si>
    <t>Beruházás megnevezése</t>
  </si>
  <si>
    <t>Beruházás összege</t>
  </si>
  <si>
    <t>015 hrsz ingatlan telekátalakítása</t>
  </si>
  <si>
    <t>Beruházás összesen: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</si>
  <si>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</si>
  <si>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</si>
  <si>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</si>
  <si>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t>2016. DECEMBER 31.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</si>
  <si>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</si>
  <si>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</si>
  <si>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r>
      <t xml:space="preserve">2016. ÉVI MARADVÁNYKIMUTATÁSA </t>
    </r>
    <r>
      <rPr>
        <i/>
        <sz val="12"/>
        <rFont val="Times New Roman"/>
        <family val="1"/>
      </rPr>
      <t xml:space="preserve"> (adatok Ft-ban)</t>
    </r>
  </si>
  <si>
    <t>adott előlegek</t>
  </si>
  <si>
    <r>
      <t xml:space="preserve">2. GOSZTOLA ÖNKORMÁNYZAT TÁRGYI ESZKÖZEINEK ALAKULÁSA 2016. ÉVBEN - </t>
    </r>
    <r>
      <rPr>
        <i/>
        <sz val="12"/>
        <rFont val="Times New Roman CE"/>
        <family val="0"/>
      </rPr>
      <t>(adatok Ft-ban)</t>
    </r>
  </si>
  <si>
    <t>falusiporta kialakítási terv</t>
  </si>
  <si>
    <t>Kápolna felújítási terv</t>
  </si>
  <si>
    <t>út felújítás</t>
  </si>
  <si>
    <t>013 út felújítása</t>
  </si>
  <si>
    <t xml:space="preserve">vízhálózat felújítás </t>
  </si>
  <si>
    <t>06/3 Lendvadedes víztározó részarány</t>
  </si>
  <si>
    <t>0-ra írt állomány növekedés leiródás miatt</t>
  </si>
  <si>
    <t>Aktív állomány csökkenés leiródás miatt</t>
  </si>
  <si>
    <t>Nyító pénzkészlet 2016. 01.01.</t>
  </si>
  <si>
    <t>Sajátos elszámolások</t>
  </si>
  <si>
    <t>2015.  tény</t>
  </si>
  <si>
    <t>61. hrsz. Falusi bemutatóporta</t>
  </si>
  <si>
    <t>3 hrsz. Temető kápolna felújítása</t>
  </si>
  <si>
    <t>2016. december 31.</t>
  </si>
  <si>
    <t>2017. március 31.</t>
  </si>
  <si>
    <t>ÖSSZESEN:</t>
  </si>
  <si>
    <t>Aljnövényzet tisztító FS410</t>
  </si>
  <si>
    <t>Sövényvágó HL95</t>
  </si>
  <si>
    <t xml:space="preserve">FS 350 aljnövénytisztító </t>
  </si>
  <si>
    <t xml:space="preserve">MS-341 láncfüfrész </t>
  </si>
  <si>
    <t xml:space="preserve">Önjáró fűnyiró </t>
  </si>
  <si>
    <t xml:space="preserve">Tisztitófürész és tartozékai </t>
  </si>
  <si>
    <t>GÉP,BEREND. ÖSSZESEN:</t>
  </si>
  <si>
    <t>Samsung LCD televízió</t>
  </si>
  <si>
    <t>Íróasztal</t>
  </si>
  <si>
    <t>FS 400 aljnövénytisztító</t>
  </si>
  <si>
    <t>Gép berendezés</t>
  </si>
  <si>
    <t>Értékcsökkenés</t>
  </si>
  <si>
    <t>100.000 FT ÉRTÉKET MEGHALADÓ GÉPEIRŐL, BERENDEZÉSEIRŐL</t>
  </si>
  <si>
    <t>1.2. KIMUTATÁS GOSZTOLA ÖNKORMÁNYZAT</t>
  </si>
  <si>
    <t xml:space="preserve">0-ra leirt gép, berendezés </t>
  </si>
  <si>
    <t>GOSZTOLA KÖZSÉG ÖNKORMÁNYZATA 2016. ÉVI PÉNZESZKÖZ VÁLTOZÁSÁNAK BEMUTATÁSA   (adatok Ft-ban)</t>
  </si>
  <si>
    <t>P</t>
  </si>
  <si>
    <t>S</t>
  </si>
  <si>
    <t>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</si>
</sst>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_ ;\-#,##0\ 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i/>
      <sz val="10"/>
      <name val="Times New Roman"/>
      <family val="1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8" borderId="7" applyNumberFormat="0" applyFont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8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69" applyFont="1" applyAlignment="1">
      <alignment wrapText="1"/>
      <protection/>
    </xf>
    <xf numFmtId="0" fontId="95" fillId="0" borderId="0" xfId="69" applyFont="1">
      <alignment/>
      <protection/>
    </xf>
    <xf numFmtId="0" fontId="96" fillId="0" borderId="10" xfId="69" applyFont="1" applyBorder="1">
      <alignment/>
      <protection/>
    </xf>
    <xf numFmtId="0" fontId="96" fillId="0" borderId="0" xfId="69" applyFont="1">
      <alignment/>
      <protection/>
    </xf>
    <xf numFmtId="3" fontId="97" fillId="0" borderId="0" xfId="69" applyNumberFormat="1" applyFont="1" applyAlignment="1">
      <alignment vertical="center"/>
      <protection/>
    </xf>
    <xf numFmtId="3" fontId="98" fillId="0" borderId="11" xfId="69" applyNumberFormat="1" applyFont="1" applyBorder="1" applyAlignment="1">
      <alignment horizontal="left" vertical="center" wrapText="1"/>
      <protection/>
    </xf>
    <xf numFmtId="3" fontId="99" fillId="0" borderId="10" xfId="69" applyNumberFormat="1" applyFont="1" applyBorder="1" applyAlignment="1">
      <alignment horizontal="center" vertical="center" wrapText="1"/>
      <protection/>
    </xf>
    <xf numFmtId="3" fontId="94" fillId="0" borderId="0" xfId="69" applyNumberFormat="1" applyFont="1" applyAlignment="1">
      <alignment wrapText="1"/>
      <protection/>
    </xf>
    <xf numFmtId="3" fontId="94" fillId="0" borderId="0" xfId="69" applyNumberFormat="1" applyFont="1">
      <alignment/>
      <protection/>
    </xf>
    <xf numFmtId="3" fontId="94" fillId="0" borderId="10" xfId="69" applyNumberFormat="1" applyFont="1" applyBorder="1" applyAlignment="1">
      <alignment wrapText="1"/>
      <protection/>
    </xf>
    <xf numFmtId="3" fontId="95" fillId="0" borderId="10" xfId="69" applyNumberFormat="1" applyFont="1" applyBorder="1">
      <alignment/>
      <protection/>
    </xf>
    <xf numFmtId="3" fontId="95" fillId="0" borderId="0" xfId="69" applyNumberFormat="1" applyFont="1">
      <alignment/>
      <protection/>
    </xf>
    <xf numFmtId="3" fontId="94" fillId="0" borderId="10" xfId="69" applyNumberFormat="1" applyFont="1" applyBorder="1" applyAlignment="1">
      <alignment vertical="center" wrapText="1"/>
      <protection/>
    </xf>
    <xf numFmtId="3" fontId="99" fillId="0" borderId="10" xfId="69" applyNumberFormat="1" applyFont="1" applyBorder="1" applyAlignment="1">
      <alignment wrapText="1"/>
      <protection/>
    </xf>
    <xf numFmtId="3" fontId="96" fillId="0" borderId="10" xfId="69" applyNumberFormat="1" applyFont="1" applyBorder="1">
      <alignment/>
      <protection/>
    </xf>
    <xf numFmtId="3" fontId="96" fillId="0" borderId="0" xfId="69" applyNumberFormat="1" applyFont="1">
      <alignment/>
      <protection/>
    </xf>
    <xf numFmtId="3" fontId="99" fillId="0" borderId="10" xfId="69" applyNumberFormat="1" applyFont="1" applyBorder="1" applyAlignment="1">
      <alignment vertical="center" wrapText="1"/>
      <protection/>
    </xf>
    <xf numFmtId="3" fontId="99" fillId="0" borderId="10" xfId="69" applyNumberFormat="1" applyFont="1" applyBorder="1" applyAlignment="1">
      <alignment vertical="top" wrapText="1"/>
      <protection/>
    </xf>
    <xf numFmtId="3" fontId="16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5" fillId="0" borderId="10" xfId="69" applyFont="1" applyBorder="1" applyAlignment="1">
      <alignment wrapText="1"/>
      <protection/>
    </xf>
    <xf numFmtId="3" fontId="4" fillId="0" borderId="12" xfId="80" applyNumberFormat="1" applyFont="1" applyFill="1" applyBorder="1" applyAlignment="1">
      <alignment horizontal="right" wrapText="1"/>
      <protection/>
    </xf>
    <xf numFmtId="0" fontId="96" fillId="0" borderId="10" xfId="69" applyFont="1" applyBorder="1" applyAlignment="1">
      <alignment wrapText="1"/>
      <protection/>
    </xf>
    <xf numFmtId="0" fontId="96" fillId="0" borderId="10" xfId="69" applyFont="1" applyBorder="1" applyAlignment="1">
      <alignment vertical="top" wrapText="1"/>
      <protection/>
    </xf>
    <xf numFmtId="0" fontId="12" fillId="0" borderId="0" xfId="73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2" fillId="0" borderId="0" xfId="73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0" fontId="4" fillId="0" borderId="10" xfId="80" applyFont="1" applyFill="1" applyBorder="1" applyAlignment="1">
      <alignment wrapText="1"/>
      <protection/>
    </xf>
    <xf numFmtId="3" fontId="95" fillId="0" borderId="0" xfId="69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 wrapText="1"/>
      <protection/>
    </xf>
    <xf numFmtId="0" fontId="20" fillId="0" borderId="10" xfId="80" applyFont="1" applyFill="1" applyBorder="1" applyAlignment="1">
      <alignment wrapText="1"/>
      <protection/>
    </xf>
    <xf numFmtId="0" fontId="22" fillId="0" borderId="10" xfId="80" applyFont="1" applyFill="1" applyBorder="1" applyAlignment="1">
      <alignment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5" fillId="33" borderId="10" xfId="80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99" fillId="0" borderId="0" xfId="69" applyNumberFormat="1" applyFont="1" applyBorder="1" applyAlignment="1">
      <alignment vertical="center" wrapText="1"/>
      <protection/>
    </xf>
    <xf numFmtId="3" fontId="96" fillId="0" borderId="0" xfId="69" applyNumberFormat="1" applyFont="1" applyBorder="1">
      <alignment/>
      <protection/>
    </xf>
    <xf numFmtId="3" fontId="19" fillId="0" borderId="0" xfId="69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1" fillId="0" borderId="10" xfId="80" applyFont="1" applyFill="1" applyBorder="1" applyAlignment="1">
      <alignment horizontal="center" wrapText="1"/>
      <protection/>
    </xf>
    <xf numFmtId="0" fontId="15" fillId="33" borderId="10" xfId="80" applyFont="1" applyFill="1" applyBorder="1" applyAlignment="1">
      <alignment horizontal="left" vertical="center" wrapText="1"/>
      <protection/>
    </xf>
    <xf numFmtId="0" fontId="21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0" fillId="0" borderId="10" xfId="80" applyFont="1" applyFill="1" applyBorder="1" applyAlignment="1" quotePrefix="1">
      <alignment wrapText="1"/>
      <protection/>
    </xf>
    <xf numFmtId="0" fontId="100" fillId="0" borderId="10" xfId="80" applyFont="1" applyFill="1" applyBorder="1" applyAlignment="1">
      <alignment wrapText="1"/>
      <protection/>
    </xf>
    <xf numFmtId="0" fontId="100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1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80" applyNumberFormat="1" applyFont="1" applyFill="1" applyBorder="1" applyAlignment="1">
      <alignment horizontal="right" vertical="center" wrapText="1"/>
      <protection/>
    </xf>
    <xf numFmtId="3" fontId="99" fillId="0" borderId="13" xfId="69" applyNumberFormat="1" applyFont="1" applyBorder="1" applyAlignment="1">
      <alignment horizontal="center" vertical="center" wrapText="1"/>
      <protection/>
    </xf>
    <xf numFmtId="0" fontId="101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98" fillId="0" borderId="0" xfId="69" applyNumberFormat="1" applyFont="1" applyBorder="1" applyAlignment="1">
      <alignment horizontal="left" vertical="center" wrapText="1"/>
      <protection/>
    </xf>
    <xf numFmtId="0" fontId="97" fillId="0" borderId="0" xfId="0" applyFont="1" applyAlignment="1">
      <alignment/>
    </xf>
    <xf numFmtId="0" fontId="4" fillId="33" borderId="10" xfId="80" applyFont="1" applyFill="1" applyBorder="1" applyAlignment="1" quotePrefix="1">
      <alignment horizontal="left" vertical="center" wrapText="1"/>
      <protection/>
    </xf>
    <xf numFmtId="0" fontId="15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 quotePrefix="1">
      <alignment horizontal="left" wrapText="1" indent="2"/>
      <protection/>
    </xf>
    <xf numFmtId="0" fontId="4" fillId="0" borderId="10" xfId="80" applyFont="1" applyFill="1" applyBorder="1" applyAlignment="1" quotePrefix="1">
      <alignment horizontal="left" wrapText="1" indent="3"/>
      <protection/>
    </xf>
    <xf numFmtId="0" fontId="20" fillId="0" borderId="10" xfId="80" applyFont="1" applyFill="1" applyBorder="1" applyAlignment="1">
      <alignment vertical="center" wrapText="1"/>
      <protection/>
    </xf>
    <xf numFmtId="3" fontId="101" fillId="0" borderId="10" xfId="0" applyNumberFormat="1" applyFont="1" applyFill="1" applyBorder="1" applyAlignment="1">
      <alignment vertical="center" wrapText="1"/>
    </xf>
    <xf numFmtId="3" fontId="71" fillId="0" borderId="0" xfId="0" applyNumberFormat="1" applyFont="1" applyAlignment="1">
      <alignment/>
    </xf>
    <xf numFmtId="0" fontId="87" fillId="0" borderId="0" xfId="0" applyFont="1" applyAlignment="1">
      <alignment/>
    </xf>
    <xf numFmtId="0" fontId="102" fillId="0" borderId="0" xfId="0" applyFont="1" applyAlignment="1">
      <alignment/>
    </xf>
    <xf numFmtId="0" fontId="4" fillId="0" borderId="10" xfId="80" applyFont="1" applyFill="1" applyBorder="1" applyAlignment="1">
      <alignment/>
      <protection/>
    </xf>
    <xf numFmtId="3" fontId="4" fillId="34" borderId="10" xfId="80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/>
    </xf>
    <xf numFmtId="0" fontId="9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80" applyFont="1" applyFill="1" applyBorder="1" applyAlignment="1">
      <alignment horizontal="center" vertical="center"/>
      <protection/>
    </xf>
    <xf numFmtId="0" fontId="95" fillId="0" borderId="0" xfId="69" applyFont="1" applyAlignment="1">
      <alignment horizontal="right"/>
      <protection/>
    </xf>
    <xf numFmtId="0" fontId="9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2" fillId="0" borderId="10" xfId="0" applyFont="1" applyBorder="1" applyAlignment="1">
      <alignment/>
    </xf>
    <xf numFmtId="0" fontId="102" fillId="0" borderId="0" xfId="0" applyFont="1" applyAlignment="1">
      <alignment horizontal="center"/>
    </xf>
    <xf numFmtId="3" fontId="4" fillId="33" borderId="10" xfId="80" applyNumberFormat="1" applyFont="1" applyFill="1" applyBorder="1" applyAlignment="1">
      <alignment vertical="center" wrapText="1"/>
      <protection/>
    </xf>
    <xf numFmtId="3" fontId="97" fillId="0" borderId="0" xfId="0" applyNumberFormat="1" applyFont="1" applyAlignment="1">
      <alignment horizontal="center"/>
    </xf>
    <xf numFmtId="0" fontId="102" fillId="0" borderId="10" xfId="0" applyFont="1" applyBorder="1" applyAlignment="1">
      <alignment/>
    </xf>
    <xf numFmtId="3" fontId="97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left"/>
    </xf>
    <xf numFmtId="3" fontId="92" fillId="0" borderId="10" xfId="0" applyNumberFormat="1" applyFont="1" applyBorder="1" applyAlignment="1">
      <alignment/>
    </xf>
    <xf numFmtId="3" fontId="97" fillId="0" borderId="10" xfId="0" applyNumberFormat="1" applyFont="1" applyBorder="1" applyAlignment="1">
      <alignment/>
    </xf>
    <xf numFmtId="0" fontId="87" fillId="0" borderId="0" xfId="0" applyFont="1" applyAlignment="1">
      <alignment horizontal="right"/>
    </xf>
    <xf numFmtId="3" fontId="9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4" fillId="33" borderId="10" xfId="80" applyFont="1" applyFill="1" applyBorder="1" applyAlignment="1">
      <alignment vertical="center"/>
      <protection/>
    </xf>
    <xf numFmtId="0" fontId="3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0" fontId="27" fillId="0" borderId="0" xfId="65" applyFont="1" applyBorder="1" applyAlignment="1">
      <alignment/>
      <protection/>
    </xf>
    <xf numFmtId="0" fontId="29" fillId="0" borderId="0" xfId="65" applyFont="1" applyFill="1">
      <alignment/>
      <protection/>
    </xf>
    <xf numFmtId="0" fontId="12" fillId="0" borderId="0" xfId="82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2" fillId="0" borderId="10" xfId="82" applyFont="1" applyBorder="1">
      <alignment/>
      <protection/>
    </xf>
    <xf numFmtId="0" fontId="27" fillId="0" borderId="10" xfId="65" applyFont="1" applyFill="1" applyBorder="1" applyAlignment="1">
      <alignment horizontal="center"/>
      <protection/>
    </xf>
    <xf numFmtId="0" fontId="30" fillId="0" borderId="10" xfId="65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1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2" fillId="0" borderId="10" xfId="72" applyNumberFormat="1" applyFont="1" applyFill="1" applyBorder="1" applyAlignment="1" applyProtection="1">
      <alignment/>
      <protection locked="0"/>
    </xf>
    <xf numFmtId="4" fontId="33" fillId="0" borderId="10" xfId="72" applyNumberFormat="1" applyFont="1" applyFill="1" applyBorder="1" applyAlignment="1" applyProtection="1">
      <alignment wrapText="1"/>
      <protection locked="0"/>
    </xf>
    <xf numFmtId="4" fontId="33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4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6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35" fillId="0" borderId="10" xfId="82" applyFont="1" applyBorder="1">
      <alignment/>
      <protection/>
    </xf>
    <xf numFmtId="0" fontId="36" fillId="0" borderId="10" xfId="65" applyFont="1" applyFill="1" applyBorder="1" applyAlignment="1">
      <alignment horizontal="center"/>
      <protection/>
    </xf>
    <xf numFmtId="0" fontId="35" fillId="0" borderId="0" xfId="82" applyFont="1">
      <alignment/>
      <protection/>
    </xf>
    <xf numFmtId="4" fontId="35" fillId="0" borderId="0" xfId="72" applyNumberFormat="1" applyFont="1" applyFill="1" applyBorder="1" applyAlignment="1" applyProtection="1">
      <alignment/>
      <protection locked="0"/>
    </xf>
    <xf numFmtId="4" fontId="37" fillId="0" borderId="10" xfId="72" applyNumberFormat="1" applyFont="1" applyFill="1" applyBorder="1" applyAlignment="1" applyProtection="1">
      <alignment/>
      <protection locked="0"/>
    </xf>
    <xf numFmtId="4" fontId="35" fillId="0" borderId="10" xfId="72" applyNumberFormat="1" applyFont="1" applyFill="1" applyBorder="1" applyAlignment="1" applyProtection="1">
      <alignment/>
      <protection locked="0"/>
    </xf>
    <xf numFmtId="4" fontId="38" fillId="0" borderId="10" xfId="72" applyNumberFormat="1" applyFont="1" applyFill="1" applyBorder="1" applyAlignment="1" applyProtection="1">
      <alignment/>
      <protection locked="0"/>
    </xf>
    <xf numFmtId="4" fontId="39" fillId="0" borderId="10" xfId="72" applyNumberFormat="1" applyFont="1" applyFill="1" applyBorder="1" applyAlignment="1" applyProtection="1">
      <alignment/>
      <protection locked="0"/>
    </xf>
    <xf numFmtId="4" fontId="39" fillId="0" borderId="10" xfId="76" applyNumberFormat="1" applyFont="1" applyFill="1" applyBorder="1" applyAlignment="1" applyProtection="1">
      <alignment/>
      <protection locked="0"/>
    </xf>
    <xf numFmtId="4" fontId="37" fillId="35" borderId="10" xfId="72" applyNumberFormat="1" applyFont="1" applyFill="1" applyBorder="1" applyAlignment="1" applyProtection="1">
      <alignment/>
      <protection locked="0"/>
    </xf>
    <xf numFmtId="4" fontId="39" fillId="35" borderId="10" xfId="72" applyNumberFormat="1" applyFont="1" applyFill="1" applyBorder="1" applyAlignment="1" applyProtection="1">
      <alignment/>
      <protection locked="0"/>
    </xf>
    <xf numFmtId="4" fontId="40" fillId="35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11" fillId="0" borderId="10" xfId="72" applyNumberFormat="1" applyFont="1" applyFill="1" applyBorder="1" applyAlignment="1" applyProtection="1">
      <alignment/>
      <protection locked="0"/>
    </xf>
    <xf numFmtId="4" fontId="11" fillId="0" borderId="0" xfId="72" applyNumberFormat="1" applyFont="1" applyFill="1" applyBorder="1" applyAlignment="1" applyProtection="1">
      <alignment/>
      <protection locked="0"/>
    </xf>
    <xf numFmtId="4" fontId="37" fillId="36" borderId="10" xfId="72" applyNumberFormat="1" applyFont="1" applyFill="1" applyBorder="1" applyAlignment="1" applyProtection="1">
      <alignment wrapText="1"/>
      <protection locked="0"/>
    </xf>
    <xf numFmtId="4" fontId="37" fillId="36" borderId="10" xfId="72" applyNumberFormat="1" applyFont="1" applyFill="1" applyBorder="1" applyAlignment="1" applyProtection="1">
      <alignment/>
      <protection locked="0"/>
    </xf>
    <xf numFmtId="4" fontId="39" fillId="36" borderId="10" xfId="72" applyNumberFormat="1" applyFont="1" applyFill="1" applyBorder="1" applyAlignment="1" applyProtection="1">
      <alignment/>
      <protection locked="0"/>
    </xf>
    <xf numFmtId="4" fontId="37" fillId="0" borderId="0" xfId="72" applyNumberFormat="1" applyFont="1" applyFill="1" applyBorder="1" applyAlignment="1" applyProtection="1">
      <alignment/>
      <protection locked="0"/>
    </xf>
    <xf numFmtId="0" fontId="29" fillId="0" borderId="0" xfId="68" applyFont="1" applyFill="1">
      <alignment/>
      <protection/>
    </xf>
    <xf numFmtId="0" fontId="26" fillId="0" borderId="0" xfId="72" applyNumberFormat="1" applyFont="1" applyFill="1" applyBorder="1" applyAlignment="1" applyProtection="1">
      <alignment/>
      <protection locked="0"/>
    </xf>
    <xf numFmtId="0" fontId="29" fillId="0" borderId="10" xfId="68" applyFont="1" applyBorder="1">
      <alignment/>
      <protection/>
    </xf>
    <xf numFmtId="0" fontId="27" fillId="0" borderId="10" xfId="68" applyFont="1" applyFill="1" applyBorder="1" applyAlignment="1">
      <alignment horizontal="center"/>
      <protection/>
    </xf>
    <xf numFmtId="0" fontId="29" fillId="0" borderId="0" xfId="68" applyFont="1">
      <alignment/>
      <protection/>
    </xf>
    <xf numFmtId="0" fontId="30" fillId="0" borderId="10" xfId="68" applyFont="1" applyFill="1" applyBorder="1" applyAlignment="1">
      <alignment horizontal="center"/>
      <protection/>
    </xf>
    <xf numFmtId="4" fontId="42" fillId="0" borderId="10" xfId="72" applyNumberFormat="1" applyFont="1" applyFill="1" applyBorder="1" applyAlignment="1" applyProtection="1">
      <alignment horizontal="center" vertical="center"/>
      <protection locked="0"/>
    </xf>
    <xf numFmtId="4" fontId="42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2">
      <alignment/>
      <protection/>
    </xf>
    <xf numFmtId="4" fontId="41" fillId="37" borderId="10" xfId="83" applyNumberFormat="1" applyFont="1" applyFill="1" applyBorder="1">
      <alignment/>
      <protection/>
    </xf>
    <xf numFmtId="4" fontId="41" fillId="37" borderId="10" xfId="83" applyNumberFormat="1" applyFont="1" applyFill="1" applyBorder="1">
      <alignment/>
      <protection/>
    </xf>
    <xf numFmtId="4" fontId="41" fillId="0" borderId="0" xfId="83" applyNumberFormat="1" applyFont="1">
      <alignment/>
      <protection/>
    </xf>
    <xf numFmtId="4" fontId="41" fillId="0" borderId="10" xfId="83" applyNumberFormat="1" applyFont="1" applyBorder="1" applyAlignment="1">
      <alignment wrapText="1"/>
      <protection/>
    </xf>
    <xf numFmtId="4" fontId="41" fillId="0" borderId="10" xfId="83" applyNumberFormat="1" applyFont="1" applyBorder="1">
      <alignment/>
      <protection/>
    </xf>
    <xf numFmtId="4" fontId="41" fillId="38" borderId="10" xfId="83" applyNumberFormat="1" applyFont="1" applyFill="1" applyBorder="1">
      <alignment/>
      <protection/>
    </xf>
    <xf numFmtId="4" fontId="41" fillId="0" borderId="0" xfId="83" applyNumberFormat="1" applyFont="1">
      <alignment/>
      <protection/>
    </xf>
    <xf numFmtId="4" fontId="4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Border="1">
      <alignment/>
      <protection/>
    </xf>
    <xf numFmtId="4" fontId="11" fillId="0" borderId="0" xfId="83" applyNumberFormat="1" applyFont="1">
      <alignment/>
      <protection/>
    </xf>
    <xf numFmtId="4" fontId="11" fillId="0" borderId="10" xfId="83" applyNumberFormat="1" applyFont="1" applyBorder="1" applyAlignment="1">
      <alignment wrapText="1"/>
      <protection/>
    </xf>
    <xf numFmtId="4" fontId="11" fillId="38" borderId="10" xfId="83" applyNumberFormat="1" applyFont="1" applyFill="1" applyBorder="1">
      <alignment/>
      <protection/>
    </xf>
    <xf numFmtId="4" fontId="11" fillId="0" borderId="0" xfId="83" applyNumberFormat="1" applyFont="1" applyFill="1">
      <alignment/>
      <protection/>
    </xf>
    <xf numFmtId="4" fontId="11" fillId="0" borderId="10" xfId="83" applyNumberFormat="1" applyBorder="1">
      <alignment/>
      <protection/>
    </xf>
    <xf numFmtId="4" fontId="11" fillId="0" borderId="0" xfId="83" applyNumberFormat="1">
      <alignment/>
      <protection/>
    </xf>
    <xf numFmtId="4" fontId="11" fillId="0" borderId="10" xfId="83" applyNumberFormat="1" applyBorder="1" applyAlignment="1">
      <alignment wrapText="1"/>
      <protection/>
    </xf>
    <xf numFmtId="4" fontId="41" fillId="0" borderId="10" xfId="83" applyNumberFormat="1" applyFont="1" applyBorder="1">
      <alignment/>
      <protection/>
    </xf>
    <xf numFmtId="0" fontId="3" fillId="0" borderId="0" xfId="61" applyFont="1" applyBorder="1" applyAlignment="1">
      <alignment/>
      <protection/>
    </xf>
    <xf numFmtId="0" fontId="26" fillId="0" borderId="0" xfId="61" applyFont="1">
      <alignment/>
      <protection/>
    </xf>
    <xf numFmtId="0" fontId="27" fillId="0" borderId="0" xfId="62" applyFont="1" applyBorder="1" applyAlignment="1">
      <alignment/>
      <protection/>
    </xf>
    <xf numFmtId="0" fontId="29" fillId="0" borderId="0" xfId="62" applyFont="1" applyFill="1">
      <alignment/>
      <protection/>
    </xf>
    <xf numFmtId="0" fontId="30" fillId="0" borderId="0" xfId="62" applyFont="1" applyFill="1" applyBorder="1" applyAlignment="1">
      <alignment horizontal="center"/>
      <protection/>
    </xf>
    <xf numFmtId="0" fontId="27" fillId="0" borderId="10" xfId="62" applyFont="1" applyFill="1" applyBorder="1" applyAlignment="1">
      <alignment horizontal="center"/>
      <protection/>
    </xf>
    <xf numFmtId="0" fontId="30" fillId="0" borderId="10" xfId="62" applyFont="1" applyFill="1" applyBorder="1" applyAlignment="1">
      <alignment horizontal="center"/>
      <protection/>
    </xf>
    <xf numFmtId="0" fontId="4" fillId="0" borderId="10" xfId="61" applyFont="1" applyBorder="1" applyAlignment="1">
      <alignment/>
      <protection/>
    </xf>
    <xf numFmtId="0" fontId="4" fillId="0" borderId="10" xfId="60" applyFont="1" applyBorder="1" applyAlignment="1" quotePrefix="1">
      <alignment/>
      <protection/>
    </xf>
    <xf numFmtId="0" fontId="4" fillId="0" borderId="0" xfId="61" applyFont="1" applyBorder="1" applyAlignment="1">
      <alignment/>
      <protection/>
    </xf>
    <xf numFmtId="0" fontId="4" fillId="0" borderId="10" xfId="60" applyFont="1" applyBorder="1" applyAlignment="1">
      <alignment/>
      <protection/>
    </xf>
    <xf numFmtId="0" fontId="12" fillId="0" borderId="0" xfId="82" applyFont="1" applyBorder="1">
      <alignment/>
      <protection/>
    </xf>
    <xf numFmtId="0" fontId="15" fillId="0" borderId="0" xfId="61" applyFont="1">
      <alignment/>
      <protection/>
    </xf>
    <xf numFmtId="0" fontId="43" fillId="0" borderId="0" xfId="61" applyFont="1">
      <alignment/>
      <protection/>
    </xf>
    <xf numFmtId="0" fontId="4" fillId="0" borderId="0" xfId="61" applyFont="1">
      <alignment/>
      <protection/>
    </xf>
    <xf numFmtId="0" fontId="44" fillId="0" borderId="10" xfId="74" applyNumberFormat="1" applyFont="1" applyFill="1" applyBorder="1" applyAlignment="1" applyProtection="1">
      <alignment/>
      <protection locked="0"/>
    </xf>
    <xf numFmtId="49" fontId="45" fillId="0" borderId="10" xfId="74" applyNumberFormat="1" applyFont="1" applyFill="1" applyBorder="1" applyAlignment="1" applyProtection="1">
      <alignment/>
      <protection locked="0"/>
    </xf>
    <xf numFmtId="49" fontId="45" fillId="0" borderId="10" xfId="74" applyNumberFormat="1" applyFont="1" applyFill="1" applyBorder="1" applyAlignment="1" applyProtection="1">
      <alignment horizontal="right"/>
      <protection locked="0"/>
    </xf>
    <xf numFmtId="0" fontId="44" fillId="0" borderId="0" xfId="74" applyNumberFormat="1" applyFont="1" applyFill="1" applyBorder="1" applyAlignment="1" applyProtection="1">
      <alignment/>
      <protection locked="0"/>
    </xf>
    <xf numFmtId="3" fontId="46" fillId="0" borderId="10" xfId="74" applyNumberFormat="1" applyFont="1" applyBorder="1">
      <alignment/>
      <protection/>
    </xf>
    <xf numFmtId="49" fontId="44" fillId="0" borderId="10" xfId="74" applyNumberFormat="1" applyFont="1" applyFill="1" applyBorder="1" applyAlignment="1" applyProtection="1">
      <alignment horizontal="right"/>
      <protection locked="0"/>
    </xf>
    <xf numFmtId="0" fontId="45" fillId="0" borderId="10" xfId="74" applyNumberFormat="1" applyFont="1" applyFill="1" applyBorder="1" applyAlignment="1" applyProtection="1">
      <alignment wrapText="1"/>
      <protection locked="0"/>
    </xf>
    <xf numFmtId="3" fontId="47" fillId="0" borderId="10" xfId="74" applyNumberFormat="1" applyFont="1" applyBorder="1">
      <alignment/>
      <protection/>
    </xf>
    <xf numFmtId="0" fontId="45" fillId="0" borderId="0" xfId="74" applyNumberFormat="1" applyFont="1" applyFill="1" applyBorder="1" applyAlignment="1" applyProtection="1">
      <alignment/>
      <protection locked="0"/>
    </xf>
    <xf numFmtId="0" fontId="44" fillId="0" borderId="10" xfId="74" applyNumberFormat="1" applyFont="1" applyFill="1" applyBorder="1" applyAlignment="1" applyProtection="1">
      <alignment wrapText="1"/>
      <protection locked="0"/>
    </xf>
    <xf numFmtId="0" fontId="45" fillId="0" borderId="10" xfId="74" applyNumberFormat="1" applyFont="1" applyFill="1" applyBorder="1" applyAlignment="1" applyProtection="1">
      <alignment/>
      <protection locked="0"/>
    </xf>
    <xf numFmtId="0" fontId="45" fillId="39" borderId="10" xfId="74" applyNumberFormat="1" applyFont="1" applyFill="1" applyBorder="1" applyAlignment="1" applyProtection="1">
      <alignment/>
      <protection locked="0"/>
    </xf>
    <xf numFmtId="3" fontId="47" fillId="40" borderId="10" xfId="74" applyNumberFormat="1" applyFont="1" applyFill="1" applyBorder="1">
      <alignment/>
      <protection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8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6" fillId="0" borderId="10" xfId="79" applyNumberFormat="1" applyFont="1" applyFill="1" applyBorder="1" applyAlignment="1" applyProtection="1">
      <alignment horizontal="right"/>
      <protection locked="0"/>
    </xf>
    <xf numFmtId="3" fontId="26" fillId="0" borderId="10" xfId="79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0" fontId="26" fillId="0" borderId="0" xfId="79" applyNumberFormat="1" applyFont="1" applyFill="1" applyBorder="1" applyAlignment="1" applyProtection="1">
      <alignment/>
      <protection locked="0"/>
    </xf>
    <xf numFmtId="0" fontId="27" fillId="0" borderId="0" xfId="60" applyFont="1" applyBorder="1" applyAlignment="1">
      <alignment/>
      <protection/>
    </xf>
    <xf numFmtId="0" fontId="29" fillId="0" borderId="0" xfId="60" applyFont="1" applyFill="1">
      <alignment/>
      <protection/>
    </xf>
    <xf numFmtId="0" fontId="8" fillId="0" borderId="0" xfId="75" applyNumberFormat="1" applyFont="1" applyFill="1" applyBorder="1" applyAlignment="1" applyProtection="1">
      <alignment/>
      <protection locked="0"/>
    </xf>
    <xf numFmtId="0" fontId="27" fillId="0" borderId="10" xfId="60" applyFont="1" applyFill="1" applyBorder="1" applyAlignment="1">
      <alignment horizontal="center"/>
      <protection/>
    </xf>
    <xf numFmtId="0" fontId="30" fillId="0" borderId="10" xfId="60" applyFont="1" applyFill="1" applyBorder="1" applyAlignment="1">
      <alignment horizontal="center"/>
      <protection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/>
      <protection locked="0"/>
    </xf>
    <xf numFmtId="3" fontId="4" fillId="0" borderId="10" xfId="75" applyNumberFormat="1" applyFont="1" applyFill="1" applyBorder="1" applyAlignment="1" applyProtection="1">
      <alignment horizontal="right"/>
      <protection locked="0"/>
    </xf>
    <xf numFmtId="4" fontId="3" fillId="41" borderId="10" xfId="75" applyNumberFormat="1" applyFont="1" applyFill="1" applyBorder="1" applyAlignment="1" applyProtection="1">
      <alignment/>
      <protection locked="0"/>
    </xf>
    <xf numFmtId="3" fontId="3" fillId="41" borderId="10" xfId="75" applyNumberFormat="1" applyFont="1" applyFill="1" applyBorder="1" applyAlignment="1" applyProtection="1">
      <alignment/>
      <protection locked="0"/>
    </xf>
    <xf numFmtId="3" fontId="8" fillId="0" borderId="0" xfId="75" applyNumberFormat="1" applyFont="1" applyFill="1" applyBorder="1" applyAlignment="1" applyProtection="1">
      <alignment/>
      <protection locked="0"/>
    </xf>
    <xf numFmtId="4" fontId="29" fillId="0" borderId="10" xfId="77" applyNumberFormat="1" applyFont="1" applyFill="1" applyBorder="1" applyAlignment="1" applyProtection="1">
      <alignment/>
      <protection locked="0"/>
    </xf>
    <xf numFmtId="0" fontId="11" fillId="0" borderId="0" xfId="77">
      <alignment/>
      <protection/>
    </xf>
    <xf numFmtId="4" fontId="27" fillId="39" borderId="10" xfId="77" applyNumberFormat="1" applyFont="1" applyFill="1" applyBorder="1" applyAlignment="1" applyProtection="1">
      <alignment/>
      <protection locked="0"/>
    </xf>
    <xf numFmtId="4" fontId="11" fillId="37" borderId="10" xfId="83" applyNumberFormat="1" applyFont="1" applyFill="1" applyBorder="1">
      <alignment/>
      <protection/>
    </xf>
    <xf numFmtId="4" fontId="11" fillId="0" borderId="10" xfId="83" applyNumberFormat="1" applyFill="1" applyBorder="1">
      <alignment/>
      <protection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center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9" fontId="4" fillId="0" borderId="10" xfId="46" applyNumberFormat="1" applyFont="1" applyFill="1" applyBorder="1" applyAlignment="1">
      <alignment/>
    </xf>
    <xf numFmtId="4" fontId="40" fillId="0" borderId="10" xfId="72" applyNumberFormat="1" applyFont="1" applyFill="1" applyBorder="1" applyAlignment="1" applyProtection="1">
      <alignment/>
      <protection locked="0"/>
    </xf>
    <xf numFmtId="4" fontId="27" fillId="0" borderId="10" xfId="77" applyNumberFormat="1" applyFont="1" applyFill="1" applyBorder="1" applyAlignment="1" applyProtection="1">
      <alignment/>
      <protection locked="0"/>
    </xf>
    <xf numFmtId="4" fontId="27" fillId="0" borderId="10" xfId="77" applyNumberFormat="1" applyFont="1" applyFill="1" applyBorder="1" applyAlignment="1" applyProtection="1">
      <alignment/>
      <protection locked="0"/>
    </xf>
    <xf numFmtId="0" fontId="11" fillId="0" borderId="10" xfId="77" applyBorder="1">
      <alignment/>
      <protection/>
    </xf>
    <xf numFmtId="0" fontId="41" fillId="0" borderId="10" xfId="77" applyFont="1" applyBorder="1">
      <alignment/>
      <protection/>
    </xf>
    <xf numFmtId="4" fontId="27" fillId="35" borderId="10" xfId="77" applyNumberFormat="1" applyFont="1" applyFill="1" applyBorder="1" applyAlignment="1" applyProtection="1">
      <alignment/>
      <protection locked="0"/>
    </xf>
    <xf numFmtId="0" fontId="11" fillId="0" borderId="0" xfId="81">
      <alignment/>
      <protection/>
    </xf>
    <xf numFmtId="4" fontId="49" fillId="0" borderId="10" xfId="81" applyNumberFormat="1" applyFont="1" applyFill="1" applyBorder="1" applyAlignment="1" applyProtection="1">
      <alignment horizontal="center"/>
      <protection locked="0"/>
    </xf>
    <xf numFmtId="4" fontId="49" fillId="0" borderId="10" xfId="81" applyNumberFormat="1" applyFont="1" applyFill="1" applyBorder="1" applyAlignment="1" applyProtection="1">
      <alignment/>
      <protection locked="0"/>
    </xf>
    <xf numFmtId="0" fontId="11" fillId="0" borderId="10" xfId="77" applyFont="1" applyBorder="1">
      <alignment/>
      <protection/>
    </xf>
    <xf numFmtId="0" fontId="20" fillId="0" borderId="10" xfId="80" applyFont="1" applyFill="1" applyBorder="1" applyAlignment="1">
      <alignment vertical="center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0" fontId="20" fillId="0" borderId="14" xfId="80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horizontal="right" vertical="center" wrapText="1"/>
      <protection/>
    </xf>
    <xf numFmtId="3" fontId="5" fillId="33" borderId="14" xfId="80" applyNumberFormat="1" applyFont="1" applyFill="1" applyBorder="1" applyAlignment="1">
      <alignment horizontal="right" vertical="center" wrapText="1"/>
      <protection/>
    </xf>
    <xf numFmtId="3" fontId="4" fillId="33" borderId="14" xfId="80" applyNumberFormat="1" applyFont="1" applyFill="1" applyBorder="1" applyAlignment="1">
      <alignment wrapText="1"/>
      <protection/>
    </xf>
    <xf numFmtId="3" fontId="3" fillId="33" borderId="14" xfId="80" applyNumberFormat="1" applyFont="1" applyFill="1" applyBorder="1" applyAlignment="1">
      <alignment horizontal="right" vertical="center" wrapText="1"/>
      <protection/>
    </xf>
    <xf numFmtId="0" fontId="20" fillId="0" borderId="10" xfId="80" applyFont="1" applyFill="1" applyBorder="1" applyAlignment="1">
      <alignment vertical="center" wrapText="1"/>
      <protection/>
    </xf>
    <xf numFmtId="0" fontId="20" fillId="0" borderId="10" xfId="80" applyFont="1" applyFill="1" applyBorder="1" applyAlignment="1">
      <alignment vertical="center"/>
      <protection/>
    </xf>
    <xf numFmtId="3" fontId="4" fillId="33" borderId="10" xfId="80" applyNumberFormat="1" applyFont="1" applyFill="1" applyBorder="1" applyAlignment="1">
      <alignment wrapText="1"/>
      <protection/>
    </xf>
    <xf numFmtId="0" fontId="97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vertical="center"/>
      <protection/>
    </xf>
    <xf numFmtId="0" fontId="10" fillId="0" borderId="10" xfId="80" applyFont="1" applyFill="1" applyBorder="1" applyAlignment="1">
      <alignment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7" xfId="80" applyFont="1" applyFill="1" applyBorder="1" applyAlignment="1">
      <alignment horizontal="left" vertical="center" wrapText="1"/>
      <protection/>
    </xf>
    <xf numFmtId="0" fontId="4" fillId="33" borderId="13" xfId="80" applyFont="1" applyFill="1" applyBorder="1" applyAlignment="1">
      <alignment horizontal="left" vertical="center" wrapText="1"/>
      <protection/>
    </xf>
    <xf numFmtId="3" fontId="4" fillId="33" borderId="17" xfId="80" applyNumberFormat="1" applyFont="1" applyFill="1" applyBorder="1" applyAlignment="1">
      <alignment vertical="center" wrapText="1"/>
      <protection/>
    </xf>
    <xf numFmtId="3" fontId="4" fillId="33" borderId="13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3" fontId="4" fillId="33" borderId="10" xfId="80" applyNumberFormat="1" applyFont="1" applyFill="1" applyBorder="1" applyAlignment="1">
      <alignment horizontal="right" wrapText="1"/>
      <protection/>
    </xf>
    <xf numFmtId="3" fontId="4" fillId="33" borderId="14" xfId="80" applyNumberFormat="1" applyFont="1" applyFill="1" applyBorder="1" applyAlignment="1">
      <alignment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0" fontId="9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7" fillId="0" borderId="0" xfId="65" applyFont="1" applyBorder="1" applyAlignment="1">
      <alignment horizontal="center"/>
      <protection/>
    </xf>
    <xf numFmtId="4" fontId="37" fillId="0" borderId="17" xfId="72" applyNumberFormat="1" applyFont="1" applyFill="1" applyBorder="1" applyAlignment="1" applyProtection="1">
      <alignment horizontal="center" vertical="center"/>
      <protection locked="0"/>
    </xf>
    <xf numFmtId="4" fontId="37" fillId="0" borderId="13" xfId="72" applyNumberFormat="1" applyFont="1" applyFill="1" applyBorder="1" applyAlignment="1" applyProtection="1">
      <alignment horizontal="center" vertical="center"/>
      <protection locked="0"/>
    </xf>
    <xf numFmtId="4" fontId="37" fillId="0" borderId="15" xfId="72" applyNumberFormat="1" applyFont="1" applyFill="1" applyBorder="1" applyAlignment="1" applyProtection="1">
      <alignment horizontal="center" vertical="center"/>
      <protection locked="0"/>
    </xf>
    <xf numFmtId="4" fontId="37" fillId="0" borderId="16" xfId="72" applyNumberFormat="1" applyFont="1" applyFill="1" applyBorder="1" applyAlignment="1" applyProtection="1">
      <alignment horizontal="center" vertical="center"/>
      <protection locked="0"/>
    </xf>
    <xf numFmtId="4" fontId="37" fillId="0" borderId="14" xfId="72" applyNumberFormat="1" applyFont="1" applyFill="1" applyBorder="1" applyAlignment="1" applyProtection="1">
      <alignment horizontal="center" vertical="center"/>
      <protection locked="0"/>
    </xf>
    <xf numFmtId="4" fontId="37" fillId="0" borderId="15" xfId="72" applyNumberFormat="1" applyFont="1" applyFill="1" applyBorder="1" applyAlignment="1" applyProtection="1">
      <alignment horizontal="center" wrapText="1"/>
      <protection locked="0"/>
    </xf>
    <xf numFmtId="4" fontId="37" fillId="0" borderId="16" xfId="72" applyNumberFormat="1" applyFont="1" applyFill="1" applyBorder="1" applyAlignment="1" applyProtection="1">
      <alignment horizontal="center" wrapText="1"/>
      <protection locked="0"/>
    </xf>
    <xf numFmtId="4" fontId="37" fillId="0" borderId="14" xfId="72" applyNumberFormat="1" applyFont="1" applyFill="1" applyBorder="1" applyAlignment="1" applyProtection="1">
      <alignment horizontal="center" wrapText="1"/>
      <protection locked="0"/>
    </xf>
    <xf numFmtId="4" fontId="37" fillId="0" borderId="15" xfId="72" applyNumberFormat="1" applyFont="1" applyFill="1" applyBorder="1" applyAlignment="1" applyProtection="1">
      <alignment horizontal="center"/>
      <protection locked="0"/>
    </xf>
    <xf numFmtId="4" fontId="37" fillId="0" borderId="16" xfId="72" applyNumberFormat="1" applyFont="1" applyFill="1" applyBorder="1" applyAlignment="1" applyProtection="1">
      <alignment horizontal="center"/>
      <protection locked="0"/>
    </xf>
    <xf numFmtId="4" fontId="37" fillId="0" borderId="14" xfId="72" applyNumberFormat="1" applyFont="1" applyFill="1" applyBorder="1" applyAlignment="1" applyProtection="1">
      <alignment horizontal="center"/>
      <protection locked="0"/>
    </xf>
    <xf numFmtId="0" fontId="27" fillId="0" borderId="0" xfId="60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27" fillId="0" borderId="0" xfId="68" applyFont="1" applyBorder="1" applyAlignment="1">
      <alignment horizontal="center"/>
      <protection/>
    </xf>
    <xf numFmtId="0" fontId="5" fillId="0" borderId="0" xfId="78" applyFont="1" applyFill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7" xfId="80" applyFont="1" applyFill="1" applyBorder="1" applyAlignment="1">
      <alignment horizontal="center" vertical="center"/>
      <protection/>
    </xf>
    <xf numFmtId="0" fontId="4" fillId="0" borderId="13" xfId="80" applyFont="1" applyFill="1" applyBorder="1" applyAlignment="1">
      <alignment horizontal="center" vertical="center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3" fontId="98" fillId="0" borderId="0" xfId="69" applyNumberFormat="1" applyFont="1" applyBorder="1" applyAlignment="1">
      <alignment horizontal="left" vertical="center" wrapText="1"/>
      <protection/>
    </xf>
    <xf numFmtId="3" fontId="93" fillId="0" borderId="0" xfId="69" applyNumberFormat="1" applyFont="1" applyBorder="1" applyAlignment="1">
      <alignment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gosztola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1">
      <pane xSplit="2" ySplit="6" topLeftCell="L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8" sqref="H1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0.28125" style="0" customWidth="1"/>
    <col min="4" max="4" width="12.140625" style="0" customWidth="1"/>
    <col min="5" max="5" width="11.421875" style="0" customWidth="1"/>
    <col min="6" max="6" width="12.8515625" style="0" bestFit="1" customWidth="1"/>
    <col min="7" max="7" width="13.7109375" style="0" customWidth="1"/>
    <col min="8" max="8" width="14.7109375" style="0" customWidth="1"/>
    <col min="9" max="9" width="11.8515625" style="0" customWidth="1"/>
    <col min="10" max="10" width="13.421875" style="0" customWidth="1"/>
    <col min="11" max="14" width="14.7109375" style="0" customWidth="1"/>
    <col min="15" max="15" width="25.7109375" style="0" customWidth="1"/>
    <col min="16" max="16" width="9.8515625" style="0" customWidth="1"/>
    <col min="17" max="17" width="11.8515625" style="0" customWidth="1"/>
    <col min="18" max="18" width="11.421875" style="0" customWidth="1"/>
    <col min="19" max="19" width="14.7109375" style="0" customWidth="1"/>
    <col min="20" max="20" width="13.140625" style="0" customWidth="1"/>
    <col min="21" max="21" width="11.57421875" style="0" customWidth="1"/>
    <col min="22" max="22" width="9.7109375" style="0" customWidth="1"/>
    <col min="23" max="23" width="12.28125" style="0" customWidth="1"/>
    <col min="24" max="24" width="11.7109375" style="0" customWidth="1"/>
    <col min="25" max="25" width="13.00390625" style="0" customWidth="1"/>
    <col min="26" max="26" width="12.140625" style="0" bestFit="1" customWidth="1"/>
    <col min="27" max="27" width="13.28125" style="0" customWidth="1"/>
  </cols>
  <sheetData>
    <row r="1" spans="1:27" s="2" customFormat="1" ht="15.75">
      <c r="A1" s="313" t="s">
        <v>513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118"/>
      <c r="AA1" s="118"/>
    </row>
    <row r="2" s="2" customFormat="1" ht="15" customHeight="1">
      <c r="B2" s="115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524</v>
      </c>
      <c r="Q3" s="1" t="s">
        <v>825</v>
      </c>
      <c r="R3" s="1" t="s">
        <v>525</v>
      </c>
      <c r="S3" s="1" t="s">
        <v>526</v>
      </c>
      <c r="T3" s="1" t="s">
        <v>826</v>
      </c>
      <c r="U3" s="1" t="s">
        <v>530</v>
      </c>
      <c r="V3" s="1" t="s">
        <v>531</v>
      </c>
      <c r="W3" s="1" t="s">
        <v>532</v>
      </c>
      <c r="X3" s="1" t="s">
        <v>533</v>
      </c>
      <c r="Y3" s="1" t="s">
        <v>534</v>
      </c>
      <c r="Z3" s="1" t="s">
        <v>827</v>
      </c>
      <c r="AA3" s="1" t="s">
        <v>535</v>
      </c>
    </row>
    <row r="4" spans="1:27" s="11" customFormat="1" ht="15.75">
      <c r="A4" s="1">
        <v>1</v>
      </c>
      <c r="B4" s="314" t="s">
        <v>9</v>
      </c>
      <c r="C4" s="314" t="s">
        <v>375</v>
      </c>
      <c r="D4" s="314"/>
      <c r="E4" s="314"/>
      <c r="F4" s="314" t="s">
        <v>108</v>
      </c>
      <c r="G4" s="314"/>
      <c r="H4" s="314"/>
      <c r="I4" s="314" t="s">
        <v>109</v>
      </c>
      <c r="J4" s="314"/>
      <c r="K4" s="314"/>
      <c r="L4" s="314" t="s">
        <v>5</v>
      </c>
      <c r="M4" s="314"/>
      <c r="N4" s="314"/>
      <c r="O4" s="314" t="s">
        <v>9</v>
      </c>
      <c r="P4" s="314" t="s">
        <v>375</v>
      </c>
      <c r="Q4" s="314"/>
      <c r="R4" s="314"/>
      <c r="S4" s="314" t="s">
        <v>108</v>
      </c>
      <c r="T4" s="314"/>
      <c r="U4" s="314"/>
      <c r="V4" s="314" t="s">
        <v>109</v>
      </c>
      <c r="W4" s="314"/>
      <c r="X4" s="314"/>
      <c r="Y4" s="314" t="s">
        <v>5</v>
      </c>
      <c r="Z4" s="314"/>
      <c r="AA4" s="314"/>
    </row>
    <row r="5" spans="1:27" s="11" customFormat="1" ht="31.5">
      <c r="A5" s="1">
        <v>2</v>
      </c>
      <c r="B5" s="314"/>
      <c r="C5" s="86" t="s">
        <v>4</v>
      </c>
      <c r="D5" s="40" t="s">
        <v>541</v>
      </c>
      <c r="E5" s="40" t="s">
        <v>537</v>
      </c>
      <c r="F5" s="86" t="s">
        <v>4</v>
      </c>
      <c r="G5" s="40" t="s">
        <v>541</v>
      </c>
      <c r="H5" s="40" t="s">
        <v>537</v>
      </c>
      <c r="I5" s="86" t="s">
        <v>4</v>
      </c>
      <c r="J5" s="40" t="s">
        <v>541</v>
      </c>
      <c r="K5" s="40" t="s">
        <v>537</v>
      </c>
      <c r="L5" s="86" t="s">
        <v>4</v>
      </c>
      <c r="M5" s="40" t="s">
        <v>541</v>
      </c>
      <c r="N5" s="40" t="s">
        <v>537</v>
      </c>
      <c r="O5" s="314"/>
      <c r="P5" s="86" t="s">
        <v>4</v>
      </c>
      <c r="Q5" s="40" t="s">
        <v>541</v>
      </c>
      <c r="R5" s="40" t="s">
        <v>537</v>
      </c>
      <c r="S5" s="86" t="s">
        <v>4</v>
      </c>
      <c r="T5" s="40" t="s">
        <v>541</v>
      </c>
      <c r="U5" s="40" t="s">
        <v>537</v>
      </c>
      <c r="V5" s="86" t="s">
        <v>4</v>
      </c>
      <c r="W5" s="40" t="s">
        <v>541</v>
      </c>
      <c r="X5" s="40" t="s">
        <v>537</v>
      </c>
      <c r="Y5" s="86" t="s">
        <v>4</v>
      </c>
      <c r="Z5" s="40" t="s">
        <v>541</v>
      </c>
      <c r="AA5" s="40" t="s">
        <v>537</v>
      </c>
    </row>
    <row r="6" spans="1:27" s="93" customFormat="1" ht="16.5">
      <c r="A6" s="1">
        <v>3</v>
      </c>
      <c r="B6" s="310" t="s">
        <v>42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 t="s">
        <v>120</v>
      </c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</row>
    <row r="7" spans="1:27" s="11" customFormat="1" ht="47.25">
      <c r="A7" s="1">
        <v>4</v>
      </c>
      <c r="B7" s="88" t="s">
        <v>276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8929065</v>
      </c>
      <c r="G7" s="5">
        <f>Bevételek!D95</f>
        <v>9352585</v>
      </c>
      <c r="H7" s="5">
        <f>Bevételek!E95</f>
        <v>9352585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8929065</v>
      </c>
      <c r="M7" s="5">
        <f t="shared" si="0"/>
        <v>9352585</v>
      </c>
      <c r="N7" s="5">
        <f t="shared" si="0"/>
        <v>9352585</v>
      </c>
      <c r="O7" s="90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3963571</v>
      </c>
      <c r="T7" s="5">
        <f>Kiadás!D9</f>
        <v>3963571</v>
      </c>
      <c r="U7" s="5">
        <f>Kiadás!E9</f>
        <v>2888405</v>
      </c>
      <c r="V7" s="5">
        <f>Kiadás!C10</f>
        <v>410000</v>
      </c>
      <c r="W7" s="5">
        <f>Kiadás!D10</f>
        <v>410000</v>
      </c>
      <c r="X7" s="5">
        <f>Kiadás!E10</f>
        <v>410345</v>
      </c>
      <c r="Y7" s="5">
        <f aca="true" t="shared" si="1" ref="Y7:AA11">P7+S7+V7</f>
        <v>4373571</v>
      </c>
      <c r="Z7" s="5">
        <f t="shared" si="1"/>
        <v>4373571</v>
      </c>
      <c r="AA7" s="5">
        <f t="shared" si="1"/>
        <v>3298750</v>
      </c>
    </row>
    <row r="8" spans="1:27" s="11" customFormat="1" ht="45">
      <c r="A8" s="1">
        <v>5</v>
      </c>
      <c r="B8" s="88" t="s">
        <v>298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447000</v>
      </c>
      <c r="G8" s="5">
        <f>Bevételek!D159</f>
        <v>447000</v>
      </c>
      <c r="H8" s="5">
        <f>Bevételek!E159</f>
        <v>358136</v>
      </c>
      <c r="I8" s="5">
        <f>Bevételek!C160</f>
        <v>4000000</v>
      </c>
      <c r="J8" s="5">
        <f>Bevételek!D160</f>
        <v>4155850</v>
      </c>
      <c r="K8" s="5">
        <f>Bevételek!E160</f>
        <v>4389001</v>
      </c>
      <c r="L8" s="5">
        <f t="shared" si="0"/>
        <v>4447000</v>
      </c>
      <c r="M8" s="5">
        <f t="shared" si="0"/>
        <v>4602850</v>
      </c>
      <c r="N8" s="5">
        <f t="shared" si="0"/>
        <v>4747137</v>
      </c>
      <c r="O8" s="90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941428</v>
      </c>
      <c r="T8" s="5">
        <f>Kiadás!D13</f>
        <v>941428</v>
      </c>
      <c r="U8" s="5">
        <f>Kiadás!E13</f>
        <v>686988</v>
      </c>
      <c r="V8" s="5">
        <f>Kiadás!C14</f>
        <v>122785</v>
      </c>
      <c r="W8" s="5">
        <f>Kiadás!D14</f>
        <v>122785</v>
      </c>
      <c r="X8" s="5">
        <f>Kiadás!E14</f>
        <v>122362</v>
      </c>
      <c r="Y8" s="5">
        <f t="shared" si="1"/>
        <v>1064213</v>
      </c>
      <c r="Z8" s="5">
        <f t="shared" si="1"/>
        <v>1064213</v>
      </c>
      <c r="AA8" s="5">
        <f t="shared" si="1"/>
        <v>809350</v>
      </c>
    </row>
    <row r="9" spans="1:27" s="11" customFormat="1" ht="15.75">
      <c r="A9" s="1">
        <v>6</v>
      </c>
      <c r="B9" s="88" t="s">
        <v>42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1041750</v>
      </c>
      <c r="G9" s="5">
        <f>Bevételek!D216</f>
        <v>1323830</v>
      </c>
      <c r="H9" s="5">
        <f>Bevételek!E216</f>
        <v>1418966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1041750</v>
      </c>
      <c r="M9" s="5">
        <f t="shared" si="0"/>
        <v>1323830</v>
      </c>
      <c r="N9" s="5">
        <f t="shared" si="0"/>
        <v>1418966</v>
      </c>
      <c r="O9" s="90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10548473</v>
      </c>
      <c r="T9" s="5">
        <f>Kiadás!D17</f>
        <v>5718854</v>
      </c>
      <c r="U9" s="5">
        <f>Kiadás!E17</f>
        <v>4403325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10548473</v>
      </c>
      <c r="Z9" s="5">
        <f t="shared" si="1"/>
        <v>5718854</v>
      </c>
      <c r="AA9" s="5">
        <f t="shared" si="1"/>
        <v>4403325</v>
      </c>
    </row>
    <row r="10" spans="1:27" s="11" customFormat="1" ht="15.75">
      <c r="A10" s="1">
        <v>7</v>
      </c>
      <c r="B10" s="317" t="s">
        <v>356</v>
      </c>
      <c r="C10" s="316">
        <f>Bevételek!C249</f>
        <v>0</v>
      </c>
      <c r="D10" s="316">
        <f>Bevételek!D249</f>
        <v>0</v>
      </c>
      <c r="E10" s="316">
        <f>Bevételek!E249</f>
        <v>0</v>
      </c>
      <c r="F10" s="316">
        <f>Bevételek!C250</f>
        <v>0</v>
      </c>
      <c r="G10" s="316">
        <f>Bevételek!D250</f>
        <v>300400</v>
      </c>
      <c r="H10" s="316">
        <f>Bevételek!E250</f>
        <v>300400</v>
      </c>
      <c r="I10" s="316">
        <f>Bevételek!C251</f>
        <v>0</v>
      </c>
      <c r="J10" s="316">
        <f>Bevételek!D251</f>
        <v>0</v>
      </c>
      <c r="K10" s="316">
        <f>Bevételek!E251</f>
        <v>0</v>
      </c>
      <c r="L10" s="316">
        <f t="shared" si="0"/>
        <v>0</v>
      </c>
      <c r="M10" s="316">
        <f t="shared" si="0"/>
        <v>300400</v>
      </c>
      <c r="N10" s="316">
        <f t="shared" si="0"/>
        <v>300400</v>
      </c>
      <c r="O10" s="90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430000</v>
      </c>
      <c r="T10" s="5">
        <f>Kiadás!D62</f>
        <v>630000</v>
      </c>
      <c r="U10" s="5">
        <f>Kiadás!E62</f>
        <v>130000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430000</v>
      </c>
      <c r="Z10" s="5">
        <f t="shared" si="1"/>
        <v>630000</v>
      </c>
      <c r="AA10" s="5">
        <f t="shared" si="1"/>
        <v>130000</v>
      </c>
    </row>
    <row r="11" spans="1:27" s="11" customFormat="1" ht="30">
      <c r="A11" s="1">
        <v>8</v>
      </c>
      <c r="B11" s="317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90" t="s">
        <v>77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876875</v>
      </c>
      <c r="T11" s="5">
        <f>Kiadás!D127</f>
        <v>4767295</v>
      </c>
      <c r="U11" s="5">
        <f>Kiadás!E127</f>
        <v>1411854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876875</v>
      </c>
      <c r="Z11" s="5">
        <f t="shared" si="1"/>
        <v>4767295</v>
      </c>
      <c r="AA11" s="5">
        <f t="shared" si="1"/>
        <v>1411854</v>
      </c>
    </row>
    <row r="12" spans="1:27" s="11" customFormat="1" ht="15.75">
      <c r="A12" s="1">
        <v>9</v>
      </c>
      <c r="B12" s="89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10417815</v>
      </c>
      <c r="G12" s="13">
        <f t="shared" si="2"/>
        <v>11423815</v>
      </c>
      <c r="H12" s="13">
        <f t="shared" si="2"/>
        <v>11430087</v>
      </c>
      <c r="I12" s="13">
        <f t="shared" si="2"/>
        <v>4000000</v>
      </c>
      <c r="J12" s="13">
        <f t="shared" si="2"/>
        <v>4155850</v>
      </c>
      <c r="K12" s="13">
        <f t="shared" si="2"/>
        <v>4389001</v>
      </c>
      <c r="L12" s="13">
        <f t="shared" si="2"/>
        <v>14417815</v>
      </c>
      <c r="M12" s="13">
        <f t="shared" si="2"/>
        <v>15579665</v>
      </c>
      <c r="N12" s="13">
        <f t="shared" si="2"/>
        <v>15819088</v>
      </c>
      <c r="O12" s="89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16760347</v>
      </c>
      <c r="T12" s="13">
        <f t="shared" si="3"/>
        <v>16021148</v>
      </c>
      <c r="U12" s="13">
        <f t="shared" si="3"/>
        <v>9520572</v>
      </c>
      <c r="V12" s="13">
        <f t="shared" si="3"/>
        <v>532785</v>
      </c>
      <c r="W12" s="13">
        <f t="shared" si="3"/>
        <v>532785</v>
      </c>
      <c r="X12" s="13">
        <f t="shared" si="3"/>
        <v>532707</v>
      </c>
      <c r="Y12" s="13">
        <f t="shared" si="3"/>
        <v>17293132</v>
      </c>
      <c r="Z12" s="13">
        <f t="shared" si="3"/>
        <v>16553933</v>
      </c>
      <c r="AA12" s="13">
        <f t="shared" si="3"/>
        <v>10053279</v>
      </c>
    </row>
    <row r="13" spans="1:27" s="11" customFormat="1" ht="15.75">
      <c r="A13" s="1">
        <v>10</v>
      </c>
      <c r="B13" s="91" t="s">
        <v>125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-6342532</v>
      </c>
      <c r="G13" s="92">
        <f t="shared" si="4"/>
        <v>-4597333</v>
      </c>
      <c r="H13" s="92">
        <f t="shared" si="4"/>
        <v>1909515</v>
      </c>
      <c r="I13" s="92">
        <f t="shared" si="4"/>
        <v>3467215</v>
      </c>
      <c r="J13" s="92">
        <f t="shared" si="4"/>
        <v>3623065</v>
      </c>
      <c r="K13" s="92">
        <f t="shared" si="4"/>
        <v>3856294</v>
      </c>
      <c r="L13" s="92">
        <f t="shared" si="4"/>
        <v>-2875317</v>
      </c>
      <c r="M13" s="92">
        <f t="shared" si="4"/>
        <v>-974268</v>
      </c>
      <c r="N13" s="92">
        <f t="shared" si="4"/>
        <v>5765809</v>
      </c>
      <c r="O13" s="315" t="s">
        <v>111</v>
      </c>
      <c r="P13" s="312">
        <f>Kiadás!C156</f>
        <v>0</v>
      </c>
      <c r="Q13" s="312">
        <f>Kiadás!D156</f>
        <v>0</v>
      </c>
      <c r="R13" s="312">
        <f>Kiadás!E156</f>
        <v>0</v>
      </c>
      <c r="S13" s="312">
        <f>Kiadás!C157</f>
        <v>354903</v>
      </c>
      <c r="T13" s="312">
        <f>Kiadás!D157</f>
        <v>699863</v>
      </c>
      <c r="U13" s="312">
        <f>Kiadás!E157</f>
        <v>354903</v>
      </c>
      <c r="V13" s="312">
        <f>Kiadás!C158</f>
        <v>0</v>
      </c>
      <c r="W13" s="312">
        <f>Kiadás!D158</f>
        <v>0</v>
      </c>
      <c r="X13" s="312">
        <f>Kiadás!E158</f>
        <v>0</v>
      </c>
      <c r="Y13" s="312">
        <f>P13+S13+V13</f>
        <v>354903</v>
      </c>
      <c r="Z13" s="312">
        <f>Q13+T13+W13</f>
        <v>699863</v>
      </c>
      <c r="AA13" s="312">
        <f>R13+U13+X13</f>
        <v>354903</v>
      </c>
    </row>
    <row r="14" spans="1:27" s="11" customFormat="1" ht="15.75">
      <c r="A14" s="1">
        <v>11</v>
      </c>
      <c r="B14" s="91" t="s">
        <v>116</v>
      </c>
      <c r="C14" s="5">
        <f>Bevételek!C270</f>
        <v>0</v>
      </c>
      <c r="D14" s="5">
        <f>Bevételek!D270</f>
        <v>0</v>
      </c>
      <c r="E14" s="5">
        <f>Bevételek!E270</f>
        <v>0</v>
      </c>
      <c r="F14" s="5">
        <f>Bevételek!C271</f>
        <v>4448083</v>
      </c>
      <c r="G14" s="5">
        <f>Bevételek!D271</f>
        <v>4448083</v>
      </c>
      <c r="H14" s="5">
        <f>Bevételek!E271</f>
        <v>4448083</v>
      </c>
      <c r="I14" s="5">
        <f>Bevételek!C272</f>
        <v>0</v>
      </c>
      <c r="J14" s="5">
        <f>Bevételek!D272</f>
        <v>0</v>
      </c>
      <c r="K14" s="5">
        <f>Bevételek!E272</f>
        <v>0</v>
      </c>
      <c r="L14" s="5">
        <f aca="true" t="shared" si="5" ref="L14:N15">C14+F14+I14</f>
        <v>4448083</v>
      </c>
      <c r="M14" s="5">
        <f t="shared" si="5"/>
        <v>4448083</v>
      </c>
      <c r="N14" s="5">
        <f t="shared" si="5"/>
        <v>4448083</v>
      </c>
      <c r="O14" s="315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1:27" s="11" customFormat="1" ht="15.75">
      <c r="A15" s="1">
        <v>12</v>
      </c>
      <c r="B15" s="91" t="s">
        <v>117</v>
      </c>
      <c r="C15" s="5">
        <f>Bevételek!C291</f>
        <v>0</v>
      </c>
      <c r="D15" s="5">
        <f>Bevételek!D291</f>
        <v>0</v>
      </c>
      <c r="E15" s="5">
        <f>Bevételek!E291</f>
        <v>0</v>
      </c>
      <c r="F15" s="5">
        <f>Bevételek!C292</f>
        <v>0</v>
      </c>
      <c r="G15" s="5">
        <f>Bevételek!D292</f>
        <v>344960</v>
      </c>
      <c r="H15" s="5">
        <f>Bevételek!E292</f>
        <v>344960</v>
      </c>
      <c r="I15" s="5">
        <f>Bevételek!C293</f>
        <v>0</v>
      </c>
      <c r="J15" s="5">
        <f>Bevételek!D293</f>
        <v>0</v>
      </c>
      <c r="K15" s="5">
        <f>Bevételek!E293</f>
        <v>0</v>
      </c>
      <c r="L15" s="5">
        <f t="shared" si="5"/>
        <v>0</v>
      </c>
      <c r="M15" s="5">
        <f t="shared" si="5"/>
        <v>344960</v>
      </c>
      <c r="N15" s="5">
        <f t="shared" si="5"/>
        <v>344960</v>
      </c>
      <c r="O15" s="315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27" s="11" customFormat="1" ht="31.5">
      <c r="A16" s="1">
        <v>13</v>
      </c>
      <c r="B16" s="89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14865898</v>
      </c>
      <c r="G16" s="14">
        <f t="shared" si="6"/>
        <v>16216858</v>
      </c>
      <c r="H16" s="14">
        <f t="shared" si="6"/>
        <v>16223130</v>
      </c>
      <c r="I16" s="14">
        <f t="shared" si="6"/>
        <v>4000000</v>
      </c>
      <c r="J16" s="14">
        <f t="shared" si="6"/>
        <v>4155850</v>
      </c>
      <c r="K16" s="14">
        <f t="shared" si="6"/>
        <v>4389001</v>
      </c>
      <c r="L16" s="14">
        <f t="shared" si="6"/>
        <v>18865898</v>
      </c>
      <c r="M16" s="14">
        <f t="shared" si="6"/>
        <v>20372708</v>
      </c>
      <c r="N16" s="14">
        <f t="shared" si="6"/>
        <v>20612131</v>
      </c>
      <c r="O16" s="89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17115250</v>
      </c>
      <c r="T16" s="14">
        <f t="shared" si="7"/>
        <v>16721011</v>
      </c>
      <c r="U16" s="14">
        <f t="shared" si="7"/>
        <v>9875475</v>
      </c>
      <c r="V16" s="14">
        <f t="shared" si="7"/>
        <v>532785</v>
      </c>
      <c r="W16" s="14">
        <f t="shared" si="7"/>
        <v>532785</v>
      </c>
      <c r="X16" s="14">
        <f t="shared" si="7"/>
        <v>532707</v>
      </c>
      <c r="Y16" s="14">
        <f t="shared" si="7"/>
        <v>17648035</v>
      </c>
      <c r="Z16" s="14">
        <f t="shared" si="7"/>
        <v>17253796</v>
      </c>
      <c r="AA16" s="14">
        <f t="shared" si="7"/>
        <v>10408182</v>
      </c>
    </row>
    <row r="17" spans="1:27" s="93" customFormat="1" ht="16.5">
      <c r="A17" s="1">
        <v>14</v>
      </c>
      <c r="B17" s="311" t="s">
        <v>119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0" t="s">
        <v>98</v>
      </c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</row>
    <row r="18" spans="1:27" s="11" customFormat="1" ht="47.25">
      <c r="A18" s="1">
        <v>15</v>
      </c>
      <c r="B18" s="88" t="s">
        <v>285</v>
      </c>
      <c r="C18" s="5">
        <f>Bevételek!C129</f>
        <v>0</v>
      </c>
      <c r="D18" s="5">
        <f>Bevételek!D129</f>
        <v>0</v>
      </c>
      <c r="E18" s="5">
        <f>Bevételek!E129</f>
        <v>0</v>
      </c>
      <c r="F18" s="5">
        <f>Bevételek!C130</f>
        <v>15874626</v>
      </c>
      <c r="G18" s="5">
        <f>Bevételek!D130</f>
        <v>13309930</v>
      </c>
      <c r="H18" s="5">
        <f>Bevételek!E130</f>
        <v>13309930</v>
      </c>
      <c r="I18" s="5">
        <f>Bevételek!C131</f>
        <v>0</v>
      </c>
      <c r="J18" s="5">
        <f>Bevételek!D131</f>
        <v>0</v>
      </c>
      <c r="K18" s="5">
        <f>Bevételek!E131</f>
        <v>0</v>
      </c>
      <c r="L18" s="5">
        <f aca="true" t="shared" si="8" ref="L18:N20">C18+F18+I18</f>
        <v>15874626</v>
      </c>
      <c r="M18" s="5">
        <f t="shared" si="8"/>
        <v>13309930</v>
      </c>
      <c r="N18" s="5">
        <f t="shared" si="8"/>
        <v>13309930</v>
      </c>
      <c r="O18" s="88" t="s">
        <v>93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32673156</v>
      </c>
      <c r="T18" s="5">
        <f>Kiadás!D132</f>
        <v>1070000</v>
      </c>
      <c r="U18" s="5">
        <f>Kiadás!E132</f>
        <v>0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32673156</v>
      </c>
      <c r="Z18" s="5">
        <f t="shared" si="9"/>
        <v>1070000</v>
      </c>
      <c r="AA18" s="5">
        <f t="shared" si="9"/>
        <v>0</v>
      </c>
    </row>
    <row r="19" spans="1:27" s="11" customFormat="1" ht="15.75">
      <c r="A19" s="1">
        <v>16</v>
      </c>
      <c r="B19" s="88" t="s">
        <v>119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2521120</v>
      </c>
      <c r="H19" s="5">
        <f>Bevételek!E236</f>
        <v>2521120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2521120</v>
      </c>
      <c r="N19" s="5">
        <f t="shared" si="8"/>
        <v>2521120</v>
      </c>
      <c r="O19" s="88" t="s">
        <v>43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45027980</v>
      </c>
      <c r="T19" s="5">
        <f>Kiadás!D136</f>
        <v>17742895</v>
      </c>
      <c r="U19" s="5">
        <f>Kiadás!E136</f>
        <v>15230960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45027980</v>
      </c>
      <c r="Z19" s="5">
        <f t="shared" si="9"/>
        <v>17742895</v>
      </c>
      <c r="AA19" s="5">
        <f t="shared" si="9"/>
        <v>15230960</v>
      </c>
    </row>
    <row r="20" spans="1:27" s="11" customFormat="1" ht="31.5">
      <c r="A20" s="1">
        <v>17</v>
      </c>
      <c r="B20" s="88" t="s">
        <v>357</v>
      </c>
      <c r="C20" s="5">
        <f>Bevételek!C262</f>
        <v>0</v>
      </c>
      <c r="D20" s="5">
        <f>Bevételek!D262</f>
        <v>0</v>
      </c>
      <c r="E20" s="5">
        <f>Bevételek!E262</f>
        <v>0</v>
      </c>
      <c r="F20" s="5">
        <f>Bevételek!C263</f>
        <v>0</v>
      </c>
      <c r="G20" s="5">
        <f>Bevételek!D263</f>
        <v>0</v>
      </c>
      <c r="H20" s="5">
        <f>Bevételek!E263</f>
        <v>0</v>
      </c>
      <c r="I20" s="5">
        <f>Bevételek!C264</f>
        <v>0</v>
      </c>
      <c r="J20" s="5">
        <f>Bevételek!D264</f>
        <v>0</v>
      </c>
      <c r="K20" s="5">
        <f>Bevételek!E264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8" t="s">
        <v>193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0</v>
      </c>
      <c r="T20" s="5">
        <f>Kiadás!D140</f>
        <v>137067</v>
      </c>
      <c r="U20" s="5">
        <f>Kiadás!E140</f>
        <v>137067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0</v>
      </c>
      <c r="Z20" s="5">
        <f t="shared" si="9"/>
        <v>137067</v>
      </c>
      <c r="AA20" s="5">
        <f t="shared" si="9"/>
        <v>137067</v>
      </c>
    </row>
    <row r="21" spans="1:27" s="11" customFormat="1" ht="15.75">
      <c r="A21" s="1">
        <v>18</v>
      </c>
      <c r="B21" s="89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15874626</v>
      </c>
      <c r="G21" s="13">
        <f t="shared" si="10"/>
        <v>15831050</v>
      </c>
      <c r="H21" s="13">
        <f t="shared" si="10"/>
        <v>15831050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15874626</v>
      </c>
      <c r="M21" s="13">
        <f t="shared" si="10"/>
        <v>15831050</v>
      </c>
      <c r="N21" s="13">
        <f t="shared" si="10"/>
        <v>15831050</v>
      </c>
      <c r="O21" s="89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77701136</v>
      </c>
      <c r="T21" s="13">
        <f t="shared" si="11"/>
        <v>18949962</v>
      </c>
      <c r="U21" s="13">
        <f t="shared" si="11"/>
        <v>15368027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77701136</v>
      </c>
      <c r="Z21" s="13">
        <f t="shared" si="11"/>
        <v>18949962</v>
      </c>
      <c r="AA21" s="13">
        <f t="shared" si="11"/>
        <v>15368027</v>
      </c>
    </row>
    <row r="22" spans="1:27" s="11" customFormat="1" ht="15.75">
      <c r="A22" s="1">
        <v>19</v>
      </c>
      <c r="B22" s="91" t="s">
        <v>125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-61826510</v>
      </c>
      <c r="G22" s="92">
        <f t="shared" si="12"/>
        <v>-3118912</v>
      </c>
      <c r="H22" s="92">
        <f t="shared" si="12"/>
        <v>463023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-61826510</v>
      </c>
      <c r="M22" s="92">
        <f t="shared" si="12"/>
        <v>-3118912</v>
      </c>
      <c r="N22" s="92">
        <f t="shared" si="12"/>
        <v>463023</v>
      </c>
      <c r="O22" s="315" t="s">
        <v>111</v>
      </c>
      <c r="P22" s="312">
        <f>Kiadás!C171</f>
        <v>0</v>
      </c>
      <c r="Q22" s="312">
        <f>Kiadás!D171</f>
        <v>0</v>
      </c>
      <c r="R22" s="312">
        <f>Kiadás!E171</f>
        <v>0</v>
      </c>
      <c r="S22" s="312">
        <f>Kiadás!C172</f>
        <v>7270000</v>
      </c>
      <c r="T22" s="312">
        <f>Kiadás!D172</f>
        <v>0</v>
      </c>
      <c r="U22" s="312">
        <f>Kiadás!E172</f>
        <v>0</v>
      </c>
      <c r="V22" s="312">
        <f>Kiadás!C173</f>
        <v>0</v>
      </c>
      <c r="W22" s="312">
        <f>Kiadás!D173</f>
        <v>0</v>
      </c>
      <c r="X22" s="312">
        <f>Kiadás!E173</f>
        <v>0</v>
      </c>
      <c r="Y22" s="312">
        <f>P22+S22+V22</f>
        <v>7270000</v>
      </c>
      <c r="Z22" s="312">
        <f>Q22+T22+W22</f>
        <v>0</v>
      </c>
      <c r="AA22" s="312">
        <f>R22+U22+X22</f>
        <v>0</v>
      </c>
    </row>
    <row r="23" spans="1:27" s="11" customFormat="1" ht="15.75">
      <c r="A23" s="1">
        <v>20</v>
      </c>
      <c r="B23" s="91" t="s">
        <v>116</v>
      </c>
      <c r="C23" s="5">
        <f>Bevételek!C277</f>
        <v>0</v>
      </c>
      <c r="D23" s="5">
        <f>Bevételek!D277</f>
        <v>0</v>
      </c>
      <c r="E23" s="5">
        <f>Bevételek!E277</f>
        <v>0</v>
      </c>
      <c r="F23" s="5">
        <f>Bevételek!C278</f>
        <v>0</v>
      </c>
      <c r="G23" s="5">
        <f>Bevételek!D278</f>
        <v>0</v>
      </c>
      <c r="H23" s="5">
        <f>Bevételek!E278</f>
        <v>0</v>
      </c>
      <c r="I23" s="5">
        <f>Bevételek!C279</f>
        <v>0</v>
      </c>
      <c r="J23" s="5">
        <f>Bevételek!D279</f>
        <v>0</v>
      </c>
      <c r="K23" s="5">
        <f>Bevételek!E279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5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</row>
    <row r="24" spans="1:27" s="11" customFormat="1" ht="15.75">
      <c r="A24" s="1">
        <v>21</v>
      </c>
      <c r="B24" s="91" t="s">
        <v>117</v>
      </c>
      <c r="C24" s="5">
        <f>Bevételek!C304</f>
        <v>0</v>
      </c>
      <c r="D24" s="5">
        <f>Bevételek!D304</f>
        <v>0</v>
      </c>
      <c r="E24" s="5">
        <f>Bevételek!E304</f>
        <v>0</v>
      </c>
      <c r="F24" s="5">
        <f>Bevételek!C305</f>
        <v>67878647</v>
      </c>
      <c r="G24" s="5">
        <f>Bevételek!D305</f>
        <v>0</v>
      </c>
      <c r="H24" s="5">
        <f>Bevételek!E305</f>
        <v>0</v>
      </c>
      <c r="I24" s="5">
        <f>Bevételek!C306</f>
        <v>0</v>
      </c>
      <c r="J24" s="5">
        <f>Bevételek!D306</f>
        <v>0</v>
      </c>
      <c r="K24" s="5">
        <f>Bevételek!E306</f>
        <v>0</v>
      </c>
      <c r="L24" s="5">
        <f t="shared" si="13"/>
        <v>67878647</v>
      </c>
      <c r="M24" s="5">
        <f t="shared" si="13"/>
        <v>0</v>
      </c>
      <c r="N24" s="5">
        <f t="shared" si="13"/>
        <v>0</v>
      </c>
      <c r="O24" s="315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</row>
    <row r="25" spans="1:27" s="11" customFormat="1" ht="31.5">
      <c r="A25" s="1">
        <v>22</v>
      </c>
      <c r="B25" s="89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83753273</v>
      </c>
      <c r="G25" s="14">
        <f t="shared" si="14"/>
        <v>15831050</v>
      </c>
      <c r="H25" s="14">
        <f t="shared" si="14"/>
        <v>15831050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83753273</v>
      </c>
      <c r="M25" s="14">
        <f t="shared" si="14"/>
        <v>15831050</v>
      </c>
      <c r="N25" s="14">
        <f t="shared" si="14"/>
        <v>15831050</v>
      </c>
      <c r="O25" s="89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84971136</v>
      </c>
      <c r="T25" s="14">
        <f t="shared" si="15"/>
        <v>18949962</v>
      </c>
      <c r="U25" s="14">
        <f t="shared" si="15"/>
        <v>15368027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84971136</v>
      </c>
      <c r="Z25" s="14">
        <f t="shared" si="15"/>
        <v>18949962</v>
      </c>
      <c r="AA25" s="14">
        <f t="shared" si="15"/>
        <v>15368027</v>
      </c>
    </row>
    <row r="26" spans="1:27" s="93" customFormat="1" ht="16.5">
      <c r="A26" s="1">
        <v>23</v>
      </c>
      <c r="B26" s="310" t="s">
        <v>121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 t="s">
        <v>122</v>
      </c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</row>
    <row r="27" spans="1:27" s="11" customFormat="1" ht="15.75">
      <c r="A27" s="1">
        <v>24</v>
      </c>
      <c r="B27" s="88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26292441</v>
      </c>
      <c r="G27" s="5">
        <f t="shared" si="16"/>
        <v>27254865</v>
      </c>
      <c r="H27" s="5">
        <f t="shared" si="16"/>
        <v>27261137</v>
      </c>
      <c r="I27" s="5">
        <f t="shared" si="16"/>
        <v>4000000</v>
      </c>
      <c r="J27" s="5">
        <f t="shared" si="16"/>
        <v>4155850</v>
      </c>
      <c r="K27" s="5">
        <f t="shared" si="16"/>
        <v>4389001</v>
      </c>
      <c r="L27" s="5">
        <f t="shared" si="16"/>
        <v>30292441</v>
      </c>
      <c r="M27" s="5">
        <f t="shared" si="16"/>
        <v>31410715</v>
      </c>
      <c r="N27" s="5">
        <f t="shared" si="16"/>
        <v>31650138</v>
      </c>
      <c r="O27" s="88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94461483</v>
      </c>
      <c r="T27" s="5">
        <f t="shared" si="17"/>
        <v>34971110</v>
      </c>
      <c r="U27" s="5">
        <f t="shared" si="17"/>
        <v>24888599</v>
      </c>
      <c r="V27" s="5">
        <f t="shared" si="17"/>
        <v>532785</v>
      </c>
      <c r="W27" s="5">
        <f t="shared" si="17"/>
        <v>532785</v>
      </c>
      <c r="X27" s="5">
        <f t="shared" si="17"/>
        <v>532707</v>
      </c>
      <c r="Y27" s="5">
        <f t="shared" si="17"/>
        <v>94994268</v>
      </c>
      <c r="Z27" s="5">
        <f t="shared" si="17"/>
        <v>35503895</v>
      </c>
      <c r="AA27" s="5">
        <f t="shared" si="17"/>
        <v>25421306</v>
      </c>
    </row>
    <row r="28" spans="1:27" s="11" customFormat="1" ht="15.75">
      <c r="A28" s="1">
        <v>25</v>
      </c>
      <c r="B28" s="91" t="s">
        <v>125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-68169042</v>
      </c>
      <c r="G28" s="92">
        <f t="shared" si="18"/>
        <v>-7716245</v>
      </c>
      <c r="H28" s="92">
        <f t="shared" si="18"/>
        <v>2372538</v>
      </c>
      <c r="I28" s="92">
        <f t="shared" si="18"/>
        <v>3467215</v>
      </c>
      <c r="J28" s="92">
        <f t="shared" si="18"/>
        <v>3623065</v>
      </c>
      <c r="K28" s="92">
        <f t="shared" si="18"/>
        <v>3856294</v>
      </c>
      <c r="L28" s="92">
        <f t="shared" si="18"/>
        <v>-64701827</v>
      </c>
      <c r="M28" s="92">
        <f t="shared" si="18"/>
        <v>-4093180</v>
      </c>
      <c r="N28" s="92">
        <f t="shared" si="18"/>
        <v>6228832</v>
      </c>
      <c r="O28" s="315" t="s">
        <v>118</v>
      </c>
      <c r="P28" s="312">
        <f aca="true" t="shared" si="19" ref="P28:AA28">P13+P22</f>
        <v>0</v>
      </c>
      <c r="Q28" s="312">
        <f t="shared" si="19"/>
        <v>0</v>
      </c>
      <c r="R28" s="312">
        <f t="shared" si="19"/>
        <v>0</v>
      </c>
      <c r="S28" s="312">
        <f t="shared" si="19"/>
        <v>7624903</v>
      </c>
      <c r="T28" s="312">
        <f t="shared" si="19"/>
        <v>699863</v>
      </c>
      <c r="U28" s="312">
        <f t="shared" si="19"/>
        <v>354903</v>
      </c>
      <c r="V28" s="312">
        <f t="shared" si="19"/>
        <v>0</v>
      </c>
      <c r="W28" s="312">
        <f t="shared" si="19"/>
        <v>0</v>
      </c>
      <c r="X28" s="312">
        <f t="shared" si="19"/>
        <v>0</v>
      </c>
      <c r="Y28" s="312">
        <f t="shared" si="19"/>
        <v>7624903</v>
      </c>
      <c r="Z28" s="312">
        <f t="shared" si="19"/>
        <v>699863</v>
      </c>
      <c r="AA28" s="312">
        <f t="shared" si="19"/>
        <v>354903</v>
      </c>
    </row>
    <row r="29" spans="1:27" s="11" customFormat="1" ht="15.75">
      <c r="A29" s="1">
        <v>26</v>
      </c>
      <c r="B29" s="91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4448083</v>
      </c>
      <c r="G29" s="5">
        <f t="shared" si="20"/>
        <v>4448083</v>
      </c>
      <c r="H29" s="5">
        <f t="shared" si="20"/>
        <v>4448083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4448083</v>
      </c>
      <c r="M29" s="5">
        <f t="shared" si="20"/>
        <v>4448083</v>
      </c>
      <c r="N29" s="5">
        <f t="shared" si="20"/>
        <v>4448083</v>
      </c>
      <c r="O29" s="315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</row>
    <row r="30" spans="1:27" s="11" customFormat="1" ht="15.75">
      <c r="A30" s="1">
        <v>27</v>
      </c>
      <c r="B30" s="91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67878647</v>
      </c>
      <c r="G30" s="5">
        <f t="shared" si="21"/>
        <v>344960</v>
      </c>
      <c r="H30" s="5">
        <f t="shared" si="21"/>
        <v>344960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67878647</v>
      </c>
      <c r="M30" s="5">
        <f t="shared" si="21"/>
        <v>344960</v>
      </c>
      <c r="N30" s="5">
        <f t="shared" si="21"/>
        <v>344960</v>
      </c>
      <c r="O30" s="315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</row>
    <row r="31" spans="1:27" s="11" customFormat="1" ht="15.75">
      <c r="A31" s="1">
        <v>28</v>
      </c>
      <c r="B31" s="87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98619171</v>
      </c>
      <c r="G31" s="14">
        <f t="shared" si="22"/>
        <v>32047908</v>
      </c>
      <c r="H31" s="14">
        <f t="shared" si="22"/>
        <v>32054180</v>
      </c>
      <c r="I31" s="14">
        <f t="shared" si="22"/>
        <v>4000000</v>
      </c>
      <c r="J31" s="14">
        <f t="shared" si="22"/>
        <v>4155850</v>
      </c>
      <c r="K31" s="14">
        <f t="shared" si="22"/>
        <v>4389001</v>
      </c>
      <c r="L31" s="14">
        <f t="shared" si="22"/>
        <v>102619171</v>
      </c>
      <c r="M31" s="14">
        <f t="shared" si="22"/>
        <v>36203758</v>
      </c>
      <c r="N31" s="14">
        <f t="shared" si="22"/>
        <v>36443181</v>
      </c>
      <c r="O31" s="87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102086386</v>
      </c>
      <c r="T31" s="14">
        <f t="shared" si="23"/>
        <v>35670973</v>
      </c>
      <c r="U31" s="14">
        <f t="shared" si="23"/>
        <v>25243502</v>
      </c>
      <c r="V31" s="14">
        <f t="shared" si="23"/>
        <v>532785</v>
      </c>
      <c r="W31" s="14">
        <f t="shared" si="23"/>
        <v>532785</v>
      </c>
      <c r="X31" s="14">
        <f t="shared" si="23"/>
        <v>532707</v>
      </c>
      <c r="Y31" s="14">
        <f t="shared" si="23"/>
        <v>102619171</v>
      </c>
      <c r="Z31" s="14">
        <f t="shared" si="23"/>
        <v>36203758</v>
      </c>
      <c r="AA31" s="14">
        <f t="shared" si="23"/>
        <v>25776209</v>
      </c>
    </row>
    <row r="32" spans="12:27" ht="15">
      <c r="L32" s="42"/>
      <c r="M32" s="42"/>
      <c r="N32" s="42"/>
      <c r="Z32" s="132"/>
      <c r="AA32" s="132"/>
    </row>
    <row r="33" spans="12:14" ht="15">
      <c r="L33" s="42"/>
      <c r="M33" s="42"/>
      <c r="N33" s="42"/>
    </row>
  </sheetData>
  <sheetProtection/>
  <mergeCells count="69">
    <mergeCell ref="B4:B5"/>
    <mergeCell ref="I4:K4"/>
    <mergeCell ref="L4:N4"/>
    <mergeCell ref="S4:U4"/>
    <mergeCell ref="X13:X15"/>
    <mergeCell ref="X22:X24"/>
    <mergeCell ref="T13:T15"/>
    <mergeCell ref="C4:E4"/>
    <mergeCell ref="F4:H4"/>
    <mergeCell ref="B10:B11"/>
    <mergeCell ref="Z13:Z15"/>
    <mergeCell ref="Z22:Z24"/>
    <mergeCell ref="W13:W15"/>
    <mergeCell ref="N10:N11"/>
    <mergeCell ref="D10:D11"/>
    <mergeCell ref="E10:E11"/>
    <mergeCell ref="G10:G11"/>
    <mergeCell ref="H10:H11"/>
    <mergeCell ref="J10:J11"/>
    <mergeCell ref="K10:K11"/>
    <mergeCell ref="Z28:Z30"/>
    <mergeCell ref="Y28:Y30"/>
    <mergeCell ref="AA13:AA15"/>
    <mergeCell ref="AA22:AA24"/>
    <mergeCell ref="AA28:AA30"/>
    <mergeCell ref="V28:V30"/>
    <mergeCell ref="X28:X30"/>
    <mergeCell ref="V22:V24"/>
    <mergeCell ref="Y22:Y24"/>
    <mergeCell ref="W22:W24"/>
    <mergeCell ref="S22:S24"/>
    <mergeCell ref="O28:O30"/>
    <mergeCell ref="Q28:Q30"/>
    <mergeCell ref="R13:R15"/>
    <mergeCell ref="R22:R24"/>
    <mergeCell ref="R28:R30"/>
    <mergeCell ref="O22:O24"/>
    <mergeCell ref="Q13:Q15"/>
    <mergeCell ref="P28:P30"/>
    <mergeCell ref="S28:S30"/>
    <mergeCell ref="Q22:Q24"/>
    <mergeCell ref="T28:T30"/>
    <mergeCell ref="U28:U30"/>
    <mergeCell ref="W28:W30"/>
    <mergeCell ref="C10:C11"/>
    <mergeCell ref="F10:F11"/>
    <mergeCell ref="I10:I11"/>
    <mergeCell ref="L10:L11"/>
    <mergeCell ref="M10:M11"/>
    <mergeCell ref="A1:Y1"/>
    <mergeCell ref="Y13:Y15"/>
    <mergeCell ref="O4:O5"/>
    <mergeCell ref="O13:O15"/>
    <mergeCell ref="P13:P15"/>
    <mergeCell ref="S13:S15"/>
    <mergeCell ref="V13:V15"/>
    <mergeCell ref="Y4:AA4"/>
    <mergeCell ref="V4:X4"/>
    <mergeCell ref="P4:R4"/>
    <mergeCell ref="B6:N6"/>
    <mergeCell ref="B17:N17"/>
    <mergeCell ref="B26:N26"/>
    <mergeCell ref="O26:AA26"/>
    <mergeCell ref="O17:AA17"/>
    <mergeCell ref="O6:AA6"/>
    <mergeCell ref="U13:U15"/>
    <mergeCell ref="U22:U24"/>
    <mergeCell ref="P22:P24"/>
    <mergeCell ref="T22:T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36" r:id="rId1"/>
  <headerFooter>
    <oddHeader>&amp;R&amp;"Arial,Normál"&amp;10 1. melléklet a 4/2017.(V.29.)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4" sqref="A4"/>
    </sheetView>
  </sheetViews>
  <sheetFormatPr defaultColWidth="14.28125" defaultRowHeight="15"/>
  <cols>
    <col min="1" max="1" width="5.7109375" style="155" customWidth="1"/>
    <col min="2" max="2" width="32.140625" style="284" customWidth="1"/>
    <col min="3" max="5" width="16.421875" style="284" customWidth="1"/>
    <col min="6" max="16384" width="14.28125" style="284" customWidth="1"/>
  </cols>
  <sheetData>
    <row r="1" spans="1:8" s="272" customFormat="1" ht="17.25" customHeight="1">
      <c r="A1" s="346" t="s">
        <v>822</v>
      </c>
      <c r="B1" s="346"/>
      <c r="C1" s="346"/>
      <c r="D1" s="346"/>
      <c r="E1" s="346"/>
      <c r="F1" s="271"/>
      <c r="G1" s="271"/>
      <c r="H1" s="271"/>
    </row>
    <row r="2" spans="1:8" s="272" customFormat="1" ht="17.25" customHeight="1">
      <c r="A2" s="346" t="s">
        <v>821</v>
      </c>
      <c r="B2" s="346"/>
      <c r="C2" s="346"/>
      <c r="D2" s="346"/>
      <c r="E2" s="346"/>
      <c r="F2" s="271"/>
      <c r="G2" s="271"/>
      <c r="H2" s="271"/>
    </row>
    <row r="3" spans="1:8" s="272" customFormat="1" ht="17.25" customHeight="1">
      <c r="A3" s="346" t="s">
        <v>788</v>
      </c>
      <c r="B3" s="346"/>
      <c r="C3" s="346"/>
      <c r="D3" s="346"/>
      <c r="E3" s="346"/>
      <c r="F3" s="271"/>
      <c r="G3" s="271"/>
      <c r="H3" s="271"/>
    </row>
    <row r="4" spans="1:8" s="272" customFormat="1" ht="17.25" customHeight="1">
      <c r="A4" s="155"/>
      <c r="B4" s="271"/>
      <c r="C4" s="271"/>
      <c r="D4" s="271"/>
      <c r="E4" s="271"/>
      <c r="F4" s="271"/>
      <c r="G4" s="271"/>
      <c r="H4" s="271"/>
    </row>
    <row r="5" spans="1:5" s="155" customFormat="1" ht="13.5" customHeight="1">
      <c r="A5" s="157"/>
      <c r="B5" s="274" t="s">
        <v>0</v>
      </c>
      <c r="C5" s="274" t="s">
        <v>1</v>
      </c>
      <c r="D5" s="274" t="s">
        <v>2</v>
      </c>
      <c r="E5" s="274" t="s">
        <v>3</v>
      </c>
    </row>
    <row r="6" spans="1:5" s="299" customFormat="1" ht="14.25">
      <c r="A6" s="275">
        <v>1</v>
      </c>
      <c r="B6" s="301" t="s">
        <v>9</v>
      </c>
      <c r="C6" s="301" t="s">
        <v>667</v>
      </c>
      <c r="D6" s="300" t="s">
        <v>820</v>
      </c>
      <c r="E6" s="300" t="s">
        <v>669</v>
      </c>
    </row>
    <row r="7" spans="1:5" ht="15.75">
      <c r="A7" s="275">
        <v>2</v>
      </c>
      <c r="B7" s="295" t="s">
        <v>819</v>
      </c>
      <c r="C7" s="295"/>
      <c r="D7" s="295"/>
      <c r="E7" s="283"/>
    </row>
    <row r="8" spans="1:5" ht="15.75">
      <c r="A8" s="275">
        <v>3</v>
      </c>
      <c r="B8" s="295" t="s">
        <v>666</v>
      </c>
      <c r="C8" s="295"/>
      <c r="D8" s="295"/>
      <c r="E8" s="283"/>
    </row>
    <row r="9" spans="1:5" ht="15.75">
      <c r="A9" s="275">
        <v>4</v>
      </c>
      <c r="B9" s="283" t="s">
        <v>816</v>
      </c>
      <c r="C9" s="283">
        <v>162615</v>
      </c>
      <c r="D9" s="283">
        <v>142251</v>
      </c>
      <c r="E9" s="283">
        <f>C9-D9</f>
        <v>20364</v>
      </c>
    </row>
    <row r="10" spans="1:5" ht="15.75">
      <c r="A10" s="275">
        <v>5</v>
      </c>
      <c r="B10" s="298" t="s">
        <v>815</v>
      </c>
      <c r="C10" s="298">
        <f>SUM(C9:C9)</f>
        <v>162615</v>
      </c>
      <c r="D10" s="298">
        <f>SUM(D9:D9)</f>
        <v>142251</v>
      </c>
      <c r="E10" s="298">
        <f>SUM(E9:E9)</f>
        <v>20364</v>
      </c>
    </row>
    <row r="11" spans="1:5" ht="15.75" customHeight="1">
      <c r="A11" s="275">
        <v>6</v>
      </c>
      <c r="B11" s="297" t="s">
        <v>823</v>
      </c>
      <c r="C11" s="302"/>
      <c r="D11" s="296"/>
      <c r="E11" s="296"/>
    </row>
    <row r="12" spans="1:5" ht="15.75">
      <c r="A12" s="275">
        <v>7</v>
      </c>
      <c r="B12" s="295" t="s">
        <v>666</v>
      </c>
      <c r="C12" s="295"/>
      <c r="D12" s="295"/>
      <c r="E12" s="295"/>
    </row>
    <row r="13" spans="1:5" ht="15.75">
      <c r="A13" s="275">
        <v>8</v>
      </c>
      <c r="B13" s="283" t="s">
        <v>814</v>
      </c>
      <c r="C13" s="283">
        <v>155000</v>
      </c>
      <c r="D13" s="283">
        <v>155000</v>
      </c>
      <c r="E13" s="283">
        <f aca="true" t="shared" si="0" ref="E13:E20">C13-D13</f>
        <v>0</v>
      </c>
    </row>
    <row r="14" spans="1:5" ht="15.75">
      <c r="A14" s="275">
        <v>9</v>
      </c>
      <c r="B14" s="283" t="s">
        <v>813</v>
      </c>
      <c r="C14" s="283">
        <v>133000</v>
      </c>
      <c r="D14" s="283">
        <v>133000</v>
      </c>
      <c r="E14" s="283">
        <f t="shared" si="0"/>
        <v>0</v>
      </c>
    </row>
    <row r="15" spans="1:5" ht="15.75">
      <c r="A15" s="275">
        <v>10</v>
      </c>
      <c r="B15" s="283" t="s">
        <v>812</v>
      </c>
      <c r="C15" s="283">
        <v>182265</v>
      </c>
      <c r="D15" s="283">
        <v>182265</v>
      </c>
      <c r="E15" s="283">
        <f t="shared" si="0"/>
        <v>0</v>
      </c>
    </row>
    <row r="16" spans="1:5" ht="15.75">
      <c r="A16" s="275">
        <v>11</v>
      </c>
      <c r="B16" s="283" t="s">
        <v>811</v>
      </c>
      <c r="C16" s="283">
        <v>184500</v>
      </c>
      <c r="D16" s="283">
        <v>184500</v>
      </c>
      <c r="E16" s="283">
        <f t="shared" si="0"/>
        <v>0</v>
      </c>
    </row>
    <row r="17" spans="1:5" ht="15.75">
      <c r="A17" s="275">
        <v>12</v>
      </c>
      <c r="B17" s="283" t="s">
        <v>810</v>
      </c>
      <c r="C17" s="283">
        <v>133780</v>
      </c>
      <c r="D17" s="283">
        <v>133780</v>
      </c>
      <c r="E17" s="283">
        <f t="shared" si="0"/>
        <v>0</v>
      </c>
    </row>
    <row r="18" spans="1:5" ht="15.75">
      <c r="A18" s="275">
        <v>13</v>
      </c>
      <c r="B18" s="283" t="s">
        <v>818</v>
      </c>
      <c r="C18" s="283">
        <v>216600</v>
      </c>
      <c r="D18" s="283">
        <v>216600</v>
      </c>
      <c r="E18" s="283">
        <f t="shared" si="0"/>
        <v>0</v>
      </c>
    </row>
    <row r="19" spans="1:5" ht="15.75">
      <c r="A19" s="275">
        <v>14</v>
      </c>
      <c r="B19" s="283" t="s">
        <v>817</v>
      </c>
      <c r="C19" s="283">
        <v>111000</v>
      </c>
      <c r="D19" s="283">
        <v>111000</v>
      </c>
      <c r="E19" s="283">
        <f t="shared" si="0"/>
        <v>0</v>
      </c>
    </row>
    <row r="20" spans="1:5" ht="15.75">
      <c r="A20" s="275">
        <v>15</v>
      </c>
      <c r="B20" s="283" t="s">
        <v>809</v>
      </c>
      <c r="C20" s="283">
        <v>181023</v>
      </c>
      <c r="D20" s="283">
        <v>181023</v>
      </c>
      <c r="E20" s="283">
        <f t="shared" si="0"/>
        <v>0</v>
      </c>
    </row>
    <row r="21" spans="1:5" ht="15.75">
      <c r="A21" s="275">
        <v>16</v>
      </c>
      <c r="B21" s="294" t="s">
        <v>808</v>
      </c>
      <c r="C21" s="294">
        <f>SUM(C13:C20)</f>
        <v>1297168</v>
      </c>
      <c r="D21" s="294">
        <f>SUM(D13:D20)</f>
        <v>1297168</v>
      </c>
      <c r="E21" s="294">
        <f>SUM(E13:E20)</f>
        <v>0</v>
      </c>
    </row>
  </sheetData>
  <sheetProtection/>
  <mergeCells count="3">
    <mergeCell ref="A1:E1"/>
    <mergeCell ref="A2:E2"/>
    <mergeCell ref="A3:E3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4" sqref="A4"/>
    </sheetView>
  </sheetViews>
  <sheetFormatPr defaultColWidth="14.28125" defaultRowHeight="15"/>
  <cols>
    <col min="1" max="1" width="5.7109375" style="155" customWidth="1"/>
    <col min="2" max="2" width="40.421875" style="284" customWidth="1"/>
    <col min="3" max="3" width="31.28125" style="284" customWidth="1"/>
    <col min="4" max="16384" width="14.28125" style="284" customWidth="1"/>
  </cols>
  <sheetData>
    <row r="1" spans="1:7" s="272" customFormat="1" ht="17.25" customHeight="1">
      <c r="A1" s="346" t="s">
        <v>778</v>
      </c>
      <c r="B1" s="346"/>
      <c r="C1" s="346"/>
      <c r="D1" s="271"/>
      <c r="E1" s="271"/>
      <c r="F1" s="271"/>
      <c r="G1" s="271"/>
    </row>
    <row r="2" spans="1:7" s="272" customFormat="1" ht="17.25" customHeight="1">
      <c r="A2" s="346" t="s">
        <v>779</v>
      </c>
      <c r="B2" s="346"/>
      <c r="C2" s="346"/>
      <c r="D2" s="271"/>
      <c r="E2" s="271"/>
      <c r="F2" s="271"/>
      <c r="G2" s="271"/>
    </row>
    <row r="3" spans="1:7" s="272" customFormat="1" ht="17.25" customHeight="1">
      <c r="A3" s="346" t="s">
        <v>788</v>
      </c>
      <c r="B3" s="346"/>
      <c r="C3" s="346"/>
      <c r="D3" s="271"/>
      <c r="E3" s="271"/>
      <c r="F3" s="271"/>
      <c r="G3" s="271"/>
    </row>
    <row r="4" s="156" customFormat="1" ht="18">
      <c r="A4" s="155"/>
    </row>
    <row r="5" spans="1:3" s="155" customFormat="1" ht="13.5" customHeight="1">
      <c r="A5" s="157"/>
      <c r="B5" s="274" t="s">
        <v>0</v>
      </c>
      <c r="C5" s="274" t="s">
        <v>1</v>
      </c>
    </row>
    <row r="6" spans="1:3" s="156" customFormat="1" ht="15.75">
      <c r="A6" s="275">
        <v>1</v>
      </c>
      <c r="B6" s="178" t="s">
        <v>780</v>
      </c>
      <c r="C6" s="178" t="s">
        <v>781</v>
      </c>
    </row>
    <row r="7" spans="1:3" ht="15.75">
      <c r="A7" s="275">
        <v>2</v>
      </c>
      <c r="B7" s="283" t="s">
        <v>782</v>
      </c>
      <c r="C7" s="283">
        <v>1456700</v>
      </c>
    </row>
    <row r="8" spans="1:3" ht="15.75">
      <c r="A8" s="275">
        <v>3</v>
      </c>
      <c r="B8" s="283" t="s">
        <v>804</v>
      </c>
      <c r="C8" s="283">
        <v>450000</v>
      </c>
    </row>
    <row r="9" spans="1:3" ht="15.75">
      <c r="A9" s="275">
        <v>4</v>
      </c>
      <c r="B9" s="283" t="s">
        <v>805</v>
      </c>
      <c r="C9" s="283">
        <v>200000</v>
      </c>
    </row>
    <row r="10" spans="1:3" ht="15.75">
      <c r="A10" s="275">
        <v>5</v>
      </c>
      <c r="B10" s="285" t="s">
        <v>783</v>
      </c>
      <c r="C10" s="285">
        <f>SUM(C7:C9)</f>
        <v>2106700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8.7109375" defaultRowHeight="15"/>
  <cols>
    <col min="1" max="1" width="5.7109375" style="155" customWidth="1"/>
    <col min="2" max="2" width="56.57421875" style="273" customWidth="1"/>
    <col min="3" max="3" width="21.421875" style="282" customWidth="1"/>
    <col min="4" max="16384" width="18.7109375" style="273" customWidth="1"/>
  </cols>
  <sheetData>
    <row r="1" spans="1:9" s="272" customFormat="1" ht="17.25" customHeight="1">
      <c r="A1" s="346" t="s">
        <v>771</v>
      </c>
      <c r="B1" s="346"/>
      <c r="C1" s="346"/>
      <c r="D1" s="271"/>
      <c r="E1" s="271"/>
      <c r="F1" s="271"/>
      <c r="G1" s="271"/>
      <c r="H1" s="271"/>
      <c r="I1" s="271"/>
    </row>
    <row r="2" spans="1:9" s="272" customFormat="1" ht="17.25" customHeight="1">
      <c r="A2" s="346" t="s">
        <v>772</v>
      </c>
      <c r="B2" s="346"/>
      <c r="C2" s="346"/>
      <c r="D2" s="271"/>
      <c r="E2" s="271"/>
      <c r="F2" s="271"/>
      <c r="G2" s="271"/>
      <c r="H2" s="271"/>
      <c r="I2" s="271"/>
    </row>
    <row r="3" spans="1:9" s="272" customFormat="1" ht="17.25" customHeight="1">
      <c r="A3" s="346" t="s">
        <v>773</v>
      </c>
      <c r="B3" s="346"/>
      <c r="C3" s="346"/>
      <c r="D3" s="271"/>
      <c r="E3" s="271"/>
      <c r="F3" s="271"/>
      <c r="G3" s="271"/>
      <c r="H3" s="271"/>
      <c r="I3" s="271"/>
    </row>
    <row r="4" spans="1:9" s="272" customFormat="1" ht="17.25" customHeight="1">
      <c r="A4" s="346" t="s">
        <v>788</v>
      </c>
      <c r="B4" s="346"/>
      <c r="C4" s="346"/>
      <c r="D4" s="271"/>
      <c r="E4" s="271"/>
      <c r="F4" s="271"/>
      <c r="G4" s="271"/>
      <c r="H4" s="271"/>
      <c r="I4" s="271"/>
    </row>
    <row r="5" ht="18">
      <c r="C5" s="273"/>
    </row>
    <row r="6" spans="1:3" s="155" customFormat="1" ht="13.5" customHeight="1">
      <c r="A6" s="157"/>
      <c r="B6" s="274" t="s">
        <v>0</v>
      </c>
      <c r="C6" s="274" t="s">
        <v>1</v>
      </c>
    </row>
    <row r="7" spans="1:3" s="155" customFormat="1" ht="13.5" customHeight="1">
      <c r="A7" s="275">
        <v>1</v>
      </c>
      <c r="B7" s="274" t="s">
        <v>9</v>
      </c>
      <c r="C7" s="276" t="s">
        <v>774</v>
      </c>
    </row>
    <row r="8" spans="1:3" ht="15.75">
      <c r="A8" s="275">
        <v>2</v>
      </c>
      <c r="B8" s="277" t="s">
        <v>775</v>
      </c>
      <c r="C8" s="276"/>
    </row>
    <row r="9" spans="1:3" ht="15.75">
      <c r="A9" s="275">
        <v>3</v>
      </c>
      <c r="B9" s="278" t="s">
        <v>776</v>
      </c>
      <c r="C9" s="279">
        <v>100000</v>
      </c>
    </row>
    <row r="10" spans="1:3" ht="15.75">
      <c r="A10" s="275">
        <v>4</v>
      </c>
      <c r="B10" s="280" t="s">
        <v>777</v>
      </c>
      <c r="C10" s="281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6" sqref="A6:A19"/>
    </sheetView>
  </sheetViews>
  <sheetFormatPr defaultColWidth="12.00390625" defaultRowHeight="15"/>
  <cols>
    <col min="1" max="1" width="5.7109375" style="155" customWidth="1"/>
    <col min="2" max="2" width="33.00390625" style="156" customWidth="1"/>
    <col min="3" max="3" width="15.57421875" style="156" customWidth="1"/>
    <col min="4" max="5" width="15.57421875" style="270" customWidth="1"/>
    <col min="6" max="16384" width="12.00390625" style="156" customWidth="1"/>
  </cols>
  <sheetData>
    <row r="1" spans="1:8" s="154" customFormat="1" ht="17.25" customHeight="1">
      <c r="A1" s="334" t="s">
        <v>754</v>
      </c>
      <c r="B1" s="334"/>
      <c r="C1" s="334"/>
      <c r="D1" s="334"/>
      <c r="E1" s="334"/>
      <c r="F1" s="153"/>
      <c r="G1" s="153"/>
      <c r="H1" s="153"/>
    </row>
    <row r="2" spans="1:8" s="154" customFormat="1" ht="17.25" customHeight="1">
      <c r="A2" s="334" t="s">
        <v>755</v>
      </c>
      <c r="B2" s="334"/>
      <c r="C2" s="334"/>
      <c r="D2" s="334"/>
      <c r="E2" s="334"/>
      <c r="F2" s="153"/>
      <c r="G2" s="153"/>
      <c r="H2" s="153"/>
    </row>
    <row r="3" spans="1:8" s="154" customFormat="1" ht="17.25" customHeight="1">
      <c r="A3" s="334" t="s">
        <v>788</v>
      </c>
      <c r="B3" s="334"/>
      <c r="C3" s="334"/>
      <c r="D3" s="334"/>
      <c r="E3" s="334"/>
      <c r="F3" s="153"/>
      <c r="G3" s="153"/>
      <c r="H3" s="153"/>
    </row>
    <row r="5" spans="1:5" s="155" customFormat="1" ht="18.75" customHeight="1">
      <c r="A5" s="157"/>
      <c r="B5" s="158" t="s">
        <v>0</v>
      </c>
      <c r="C5" s="158" t="s">
        <v>1</v>
      </c>
      <c r="D5" s="158" t="s">
        <v>2</v>
      </c>
      <c r="E5" s="158" t="s">
        <v>3</v>
      </c>
    </row>
    <row r="6" spans="1:5" ht="47.25">
      <c r="A6" s="159">
        <v>1</v>
      </c>
      <c r="B6" s="254" t="s">
        <v>9</v>
      </c>
      <c r="C6" s="255" t="s">
        <v>756</v>
      </c>
      <c r="D6" s="256" t="s">
        <v>757</v>
      </c>
      <c r="E6" s="256" t="s">
        <v>758</v>
      </c>
    </row>
    <row r="7" spans="1:5" ht="15.75">
      <c r="A7" s="159">
        <v>2</v>
      </c>
      <c r="B7" s="257" t="s">
        <v>759</v>
      </c>
      <c r="C7" s="258"/>
      <c r="D7" s="259"/>
      <c r="E7" s="259"/>
    </row>
    <row r="8" spans="1:5" ht="18.75">
      <c r="A8" s="159">
        <v>3</v>
      </c>
      <c r="B8" s="260" t="s">
        <v>760</v>
      </c>
      <c r="C8" s="258">
        <v>398300</v>
      </c>
      <c r="D8" s="259">
        <v>237084</v>
      </c>
      <c r="E8" s="261">
        <f>C8-D8</f>
        <v>161216</v>
      </c>
    </row>
    <row r="9" spans="1:5" ht="18.75">
      <c r="A9" s="159">
        <v>4</v>
      </c>
      <c r="B9" s="260" t="s">
        <v>761</v>
      </c>
      <c r="C9" s="258">
        <v>2550</v>
      </c>
      <c r="D9" s="259">
        <v>0</v>
      </c>
      <c r="E9" s="261">
        <f>C9-D9</f>
        <v>2550</v>
      </c>
    </row>
    <row r="10" spans="1:5" ht="18.75">
      <c r="A10" s="159">
        <v>5</v>
      </c>
      <c r="B10" s="260" t="s">
        <v>762</v>
      </c>
      <c r="C10" s="258">
        <v>7955</v>
      </c>
      <c r="D10" s="259">
        <v>3138</v>
      </c>
      <c r="E10" s="261">
        <f>C10-D10</f>
        <v>4817</v>
      </c>
    </row>
    <row r="11" spans="1:5" ht="18.75">
      <c r="A11" s="159">
        <v>6</v>
      </c>
      <c r="B11" s="260" t="s">
        <v>763</v>
      </c>
      <c r="C11" s="258">
        <v>3182</v>
      </c>
      <c r="D11" s="259">
        <v>1255</v>
      </c>
      <c r="E11" s="261">
        <f>C11-D11</f>
        <v>1927</v>
      </c>
    </row>
    <row r="12" spans="1:5" s="263" customFormat="1" ht="18.75">
      <c r="A12" s="159">
        <v>7</v>
      </c>
      <c r="B12" s="260" t="s">
        <v>764</v>
      </c>
      <c r="C12" s="258">
        <v>65458</v>
      </c>
      <c r="D12" s="262">
        <v>53840</v>
      </c>
      <c r="E12" s="261">
        <f>C12-D12</f>
        <v>11618</v>
      </c>
    </row>
    <row r="13" spans="1:5" s="265" customFormat="1" ht="15.75">
      <c r="A13" s="159">
        <v>8</v>
      </c>
      <c r="B13" s="257" t="s">
        <v>765</v>
      </c>
      <c r="C13" s="264">
        <f>SUM(C8,C12,C11,C9)</f>
        <v>469490</v>
      </c>
      <c r="D13" s="264">
        <f>SUM(D8,D12,D11,D9)</f>
        <v>292179</v>
      </c>
      <c r="E13" s="264">
        <f>SUM(E8,E12,E11,E9)</f>
        <v>177311</v>
      </c>
    </row>
    <row r="14" spans="1:5" ht="15.75">
      <c r="A14" s="159">
        <v>9</v>
      </c>
      <c r="B14" s="266" t="s">
        <v>766</v>
      </c>
      <c r="C14" s="267">
        <f>SUM(C13)</f>
        <v>469490</v>
      </c>
      <c r="D14" s="267">
        <f>SUM(D13)</f>
        <v>292179</v>
      </c>
      <c r="E14" s="267">
        <f>SUM(E13)</f>
        <v>177311</v>
      </c>
    </row>
    <row r="15" spans="1:5" ht="15.75">
      <c r="A15" s="159">
        <v>10</v>
      </c>
      <c r="B15" s="268" t="s">
        <v>767</v>
      </c>
      <c r="C15" s="269">
        <v>0</v>
      </c>
      <c r="D15" s="269">
        <v>0</v>
      </c>
      <c r="E15" s="269">
        <v>0</v>
      </c>
    </row>
    <row r="16" spans="1:5" ht="31.5">
      <c r="A16" s="159">
        <v>11</v>
      </c>
      <c r="B16" s="266" t="s">
        <v>768</v>
      </c>
      <c r="C16" s="267">
        <f>SUM(C15:C15)</f>
        <v>0</v>
      </c>
      <c r="D16" s="267">
        <f>SUM(D15:D15)</f>
        <v>0</v>
      </c>
      <c r="E16" s="267">
        <f>SUM(E15:E15)</f>
        <v>0</v>
      </c>
    </row>
    <row r="17" spans="1:5" ht="18.75">
      <c r="A17" s="159">
        <v>12</v>
      </c>
      <c r="B17" s="266" t="s">
        <v>791</v>
      </c>
      <c r="C17" s="267">
        <v>200000</v>
      </c>
      <c r="D17" s="267">
        <v>0</v>
      </c>
      <c r="E17" s="261">
        <f>C17-D17</f>
        <v>200000</v>
      </c>
    </row>
    <row r="18" spans="1:5" ht="15.75">
      <c r="A18" s="159">
        <v>13</v>
      </c>
      <c r="B18" s="266" t="s">
        <v>769</v>
      </c>
      <c r="C18" s="267">
        <f>SUM(C17)</f>
        <v>200000</v>
      </c>
      <c r="D18" s="267">
        <f>SUM(D17)</f>
        <v>0</v>
      </c>
      <c r="E18" s="267">
        <f>SUM(E17)</f>
        <v>200000</v>
      </c>
    </row>
    <row r="19" spans="1:5" ht="15.75">
      <c r="A19" s="159">
        <v>14</v>
      </c>
      <c r="B19" s="264" t="s">
        <v>770</v>
      </c>
      <c r="C19" s="267">
        <f>SUM(C14,C16,C18)</f>
        <v>669490</v>
      </c>
      <c r="D19" s="267">
        <f>SUM(D14,D16,D18)</f>
        <v>292179</v>
      </c>
      <c r="E19" s="267">
        <f>SUM(E14,E16,E18)</f>
        <v>377311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3" sqref="A13"/>
    </sheetView>
  </sheetViews>
  <sheetFormatPr defaultColWidth="11.8515625" defaultRowHeight="15"/>
  <cols>
    <col min="1" max="1" width="5.7109375" style="155" customWidth="1"/>
    <col min="2" max="2" width="32.00390625" style="244" customWidth="1"/>
    <col min="3" max="3" width="24.140625" style="244" customWidth="1"/>
    <col min="4" max="4" width="24.00390625" style="244" customWidth="1"/>
    <col min="5" max="16384" width="11.8515625" style="244" customWidth="1"/>
  </cols>
  <sheetData>
    <row r="1" spans="1:7" s="154" customFormat="1" ht="17.25" customHeight="1">
      <c r="A1" s="334" t="s">
        <v>744</v>
      </c>
      <c r="B1" s="334"/>
      <c r="C1" s="334"/>
      <c r="D1" s="334"/>
      <c r="E1" s="153"/>
      <c r="F1" s="153"/>
      <c r="G1" s="153"/>
    </row>
    <row r="2" spans="1:7" s="154" customFormat="1" ht="17.25" customHeight="1">
      <c r="A2" s="334" t="s">
        <v>745</v>
      </c>
      <c r="B2" s="334"/>
      <c r="C2" s="334"/>
      <c r="D2" s="334"/>
      <c r="E2" s="153"/>
      <c r="F2" s="153"/>
      <c r="G2" s="153"/>
    </row>
    <row r="3" spans="1:7" s="154" customFormat="1" ht="17.25" customHeight="1">
      <c r="A3" s="347" t="s">
        <v>746</v>
      </c>
      <c r="B3" s="347"/>
      <c r="C3" s="347"/>
      <c r="D3" s="347"/>
      <c r="E3" s="153"/>
      <c r="F3" s="153"/>
      <c r="G3" s="153"/>
    </row>
    <row r="5" spans="1:4" s="155" customFormat="1" ht="16.5" customHeight="1">
      <c r="A5" s="157"/>
      <c r="B5" s="158" t="s">
        <v>0</v>
      </c>
      <c r="C5" s="158" t="s">
        <v>1</v>
      </c>
      <c r="D5" s="158" t="s">
        <v>2</v>
      </c>
    </row>
    <row r="6" spans="1:4" ht="16.5">
      <c r="A6" s="159">
        <v>1</v>
      </c>
      <c r="B6" s="241" t="s">
        <v>9</v>
      </c>
      <c r="C6" s="242" t="s">
        <v>806</v>
      </c>
      <c r="D6" s="243" t="s">
        <v>807</v>
      </c>
    </row>
    <row r="7" spans="1:4" ht="18">
      <c r="A7" s="159">
        <v>2</v>
      </c>
      <c r="B7" s="241" t="s">
        <v>747</v>
      </c>
      <c r="C7" s="245">
        <v>0</v>
      </c>
      <c r="D7" s="246" t="s">
        <v>748</v>
      </c>
    </row>
    <row r="8" spans="1:4" s="249" customFormat="1" ht="47.25" customHeight="1">
      <c r="A8" s="159">
        <v>3</v>
      </c>
      <c r="B8" s="247" t="s">
        <v>749</v>
      </c>
      <c r="C8" s="248">
        <f>SUM(C7:C7)</f>
        <v>0</v>
      </c>
      <c r="D8" s="248">
        <v>0</v>
      </c>
    </row>
    <row r="9" spans="1:4" ht="33">
      <c r="A9" s="159">
        <v>4</v>
      </c>
      <c r="B9" s="250" t="s">
        <v>750</v>
      </c>
      <c r="C9" s="245">
        <v>344960</v>
      </c>
      <c r="D9" s="245">
        <v>0</v>
      </c>
    </row>
    <row r="10" spans="1:4" s="249" customFormat="1" ht="49.5">
      <c r="A10" s="159">
        <v>5</v>
      </c>
      <c r="B10" s="247" t="s">
        <v>751</v>
      </c>
      <c r="C10" s="248">
        <f>SUM(C9:C9)</f>
        <v>344960</v>
      </c>
      <c r="D10" s="248">
        <f>SUM(D9:D9)</f>
        <v>0</v>
      </c>
    </row>
    <row r="11" spans="1:4" s="249" customFormat="1" ht="18">
      <c r="A11" s="159">
        <v>6</v>
      </c>
      <c r="B11" s="251" t="s">
        <v>752</v>
      </c>
      <c r="C11" s="248">
        <v>10700</v>
      </c>
      <c r="D11" s="248">
        <v>5350</v>
      </c>
    </row>
    <row r="12" spans="1:4" s="249" customFormat="1" ht="18">
      <c r="A12" s="159">
        <v>7</v>
      </c>
      <c r="B12" s="252" t="s">
        <v>753</v>
      </c>
      <c r="C12" s="253">
        <f>SUM(C8,C10,C11)</f>
        <v>355660</v>
      </c>
      <c r="D12" s="253">
        <f>SUM(D8,D10,D11)</f>
        <v>5350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6" sqref="A6"/>
    </sheetView>
  </sheetViews>
  <sheetFormatPr defaultColWidth="9.140625" defaultRowHeight="15"/>
  <cols>
    <col min="1" max="1" width="5.7109375" style="237" customWidth="1"/>
    <col min="2" max="2" width="26.57421875" style="240" customWidth="1"/>
    <col min="3" max="3" width="65.421875" style="240" customWidth="1"/>
    <col min="4" max="4" width="4.421875" style="227" customWidth="1"/>
    <col min="5" max="5" width="9.140625" style="227" hidden="1" customWidth="1"/>
    <col min="6" max="16384" width="9.140625" style="227" customWidth="1"/>
  </cols>
  <sheetData>
    <row r="1" spans="1:4" ht="18.75">
      <c r="A1" s="348" t="s">
        <v>731</v>
      </c>
      <c r="B1" s="348"/>
      <c r="C1" s="348"/>
      <c r="D1" s="226"/>
    </row>
    <row r="2" spans="1:4" ht="18.75">
      <c r="A2" s="348" t="s">
        <v>732</v>
      </c>
      <c r="B2" s="348"/>
      <c r="C2" s="348"/>
      <c r="D2" s="226"/>
    </row>
    <row r="3" spans="1:4" ht="18.75">
      <c r="A3" s="348" t="s">
        <v>733</v>
      </c>
      <c r="B3" s="348"/>
      <c r="C3" s="348"/>
      <c r="D3" s="226"/>
    </row>
    <row r="4" spans="1:4" ht="18.75">
      <c r="A4" s="348" t="s">
        <v>734</v>
      </c>
      <c r="B4" s="348"/>
      <c r="C4" s="348"/>
      <c r="D4" s="226"/>
    </row>
    <row r="5" spans="1:8" s="229" customFormat="1" ht="17.25" customHeight="1">
      <c r="A5" s="349" t="s">
        <v>787</v>
      </c>
      <c r="B5" s="349"/>
      <c r="C5" s="349"/>
      <c r="D5" s="228"/>
      <c r="E5" s="228"/>
      <c r="F5" s="228"/>
      <c r="G5" s="228"/>
      <c r="H5" s="228"/>
    </row>
    <row r="6" spans="1:4" ht="18.75">
      <c r="A6" s="230"/>
      <c r="B6" s="226"/>
      <c r="C6" s="226"/>
      <c r="D6" s="226"/>
    </row>
    <row r="7" spans="1:3" s="155" customFormat="1" ht="18.75" customHeight="1">
      <c r="A7" s="157"/>
      <c r="B7" s="231" t="s">
        <v>0</v>
      </c>
      <c r="C7" s="231" t="s">
        <v>1</v>
      </c>
    </row>
    <row r="8" spans="1:4" ht="18.75">
      <c r="A8" s="232">
        <v>1</v>
      </c>
      <c r="B8" s="350" t="s">
        <v>735</v>
      </c>
      <c r="C8" s="350"/>
      <c r="D8" s="226"/>
    </row>
    <row r="9" spans="1:4" ht="18.75">
      <c r="A9" s="232">
        <v>2</v>
      </c>
      <c r="B9" s="233" t="s">
        <v>736</v>
      </c>
      <c r="C9" s="234" t="s">
        <v>737</v>
      </c>
      <c r="D9" s="235"/>
    </row>
    <row r="10" spans="1:4" ht="18.75">
      <c r="A10" s="232">
        <v>3</v>
      </c>
      <c r="B10" s="233" t="s">
        <v>738</v>
      </c>
      <c r="C10" s="236" t="s">
        <v>739</v>
      </c>
      <c r="D10" s="235"/>
    </row>
    <row r="11" spans="1:4" ht="18.75">
      <c r="A11" s="232">
        <v>4</v>
      </c>
      <c r="B11" s="233" t="s">
        <v>740</v>
      </c>
      <c r="C11" s="236" t="s">
        <v>741</v>
      </c>
      <c r="D11" s="235"/>
    </row>
    <row r="12" spans="1:4" ht="18.75">
      <c r="A12" s="232">
        <v>5</v>
      </c>
      <c r="B12" s="233" t="s">
        <v>742</v>
      </c>
      <c r="C12" s="236" t="s">
        <v>743</v>
      </c>
      <c r="D12" s="235"/>
    </row>
    <row r="13" spans="1:3" s="239" customFormat="1" ht="18">
      <c r="A13" s="237"/>
      <c r="B13" s="238"/>
      <c r="C13" s="238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7">
      <selection activeCell="A42" sqref="A42"/>
    </sheetView>
  </sheetViews>
  <sheetFormatPr defaultColWidth="9.140625" defaultRowHeight="15"/>
  <cols>
    <col min="1" max="1" width="4.57421875" style="155" customWidth="1"/>
    <col min="2" max="2" width="43.00390625" style="223" customWidth="1"/>
    <col min="3" max="3" width="15.8515625" style="223" customWidth="1"/>
    <col min="4" max="4" width="18.8515625" style="223" customWidth="1"/>
    <col min="5" max="5" width="18.421875" style="223" customWidth="1"/>
    <col min="6" max="6" width="19.140625" style="223" customWidth="1"/>
    <col min="7" max="7" width="17.421875" style="223" customWidth="1"/>
    <col min="8" max="8" width="18.28125" style="223" customWidth="1"/>
    <col min="9" max="16384" width="9.140625" style="223" customWidth="1"/>
  </cols>
  <sheetData>
    <row r="1" spans="1:8" s="198" customFormat="1" ht="17.25" customHeight="1">
      <c r="A1" s="351" t="s">
        <v>792</v>
      </c>
      <c r="B1" s="351"/>
      <c r="C1" s="351"/>
      <c r="D1" s="351"/>
      <c r="E1" s="351"/>
      <c r="F1" s="351"/>
      <c r="G1" s="351"/>
      <c r="H1" s="351"/>
    </row>
    <row r="2" spans="1:2" s="156" customFormat="1" ht="18.75" customHeight="1">
      <c r="A2" s="155"/>
      <c r="B2" s="199"/>
    </row>
    <row r="3" spans="1:8" s="202" customFormat="1" ht="15.75">
      <c r="A3" s="200"/>
      <c r="B3" s="201" t="s">
        <v>0</v>
      </c>
      <c r="C3" s="201" t="s">
        <v>1</v>
      </c>
      <c r="D3" s="201" t="s">
        <v>2</v>
      </c>
      <c r="E3" s="201" t="s">
        <v>3</v>
      </c>
      <c r="F3" s="201" t="s">
        <v>6</v>
      </c>
      <c r="G3" s="201" t="s">
        <v>45</v>
      </c>
      <c r="H3" s="201" t="s">
        <v>46</v>
      </c>
    </row>
    <row r="4" spans="1:8" s="206" customFormat="1" ht="42.75">
      <c r="A4" s="203">
        <v>1</v>
      </c>
      <c r="B4" s="204" t="s">
        <v>9</v>
      </c>
      <c r="C4" s="205" t="s">
        <v>699</v>
      </c>
      <c r="D4" s="205" t="s">
        <v>700</v>
      </c>
      <c r="E4" s="205" t="s">
        <v>701</v>
      </c>
      <c r="F4" s="205" t="s">
        <v>702</v>
      </c>
      <c r="G4" s="205" t="s">
        <v>703</v>
      </c>
      <c r="H4" s="204" t="s">
        <v>704</v>
      </c>
    </row>
    <row r="5" spans="1:8" s="209" customFormat="1" ht="19.5" customHeight="1">
      <c r="A5" s="203">
        <v>2</v>
      </c>
      <c r="B5" s="207" t="s">
        <v>705</v>
      </c>
      <c r="C5" s="207">
        <v>2074240</v>
      </c>
      <c r="D5" s="207">
        <v>177323430</v>
      </c>
      <c r="E5" s="207">
        <v>4628521</v>
      </c>
      <c r="F5" s="207">
        <v>1456700</v>
      </c>
      <c r="G5" s="207">
        <v>0</v>
      </c>
      <c r="H5" s="208">
        <f aca="true" t="shared" si="0" ref="H5:H22">SUM(C5:G5)</f>
        <v>185482891</v>
      </c>
    </row>
    <row r="6" spans="1:8" s="213" customFormat="1" ht="30.75" customHeight="1">
      <c r="A6" s="203">
        <v>3</v>
      </c>
      <c r="B6" s="286" t="s">
        <v>793</v>
      </c>
      <c r="C6" s="286"/>
      <c r="D6" s="286"/>
      <c r="E6" s="286"/>
      <c r="F6" s="286">
        <v>450000</v>
      </c>
      <c r="G6" s="286"/>
      <c r="H6" s="286">
        <f t="shared" si="0"/>
        <v>450000</v>
      </c>
    </row>
    <row r="7" spans="1:8" s="213" customFormat="1" ht="21.75" customHeight="1">
      <c r="A7" s="203">
        <v>4</v>
      </c>
      <c r="B7" s="210" t="s">
        <v>706</v>
      </c>
      <c r="C7" s="211"/>
      <c r="D7" s="212"/>
      <c r="E7" s="212"/>
      <c r="F7" s="214">
        <v>450000</v>
      </c>
      <c r="G7" s="212"/>
      <c r="H7" s="208">
        <f t="shared" si="0"/>
        <v>450000</v>
      </c>
    </row>
    <row r="8" spans="1:8" s="218" customFormat="1" ht="19.5" customHeight="1">
      <c r="A8" s="203">
        <v>5</v>
      </c>
      <c r="B8" s="219" t="s">
        <v>794</v>
      </c>
      <c r="C8" s="217"/>
      <c r="D8" s="220"/>
      <c r="E8" s="220"/>
      <c r="F8" s="216">
        <v>200000</v>
      </c>
      <c r="G8" s="220"/>
      <c r="H8" s="286">
        <f t="shared" si="0"/>
        <v>200000</v>
      </c>
    </row>
    <row r="9" spans="1:8" s="218" customFormat="1" ht="19.5" customHeight="1">
      <c r="A9" s="203">
        <v>6</v>
      </c>
      <c r="B9" s="211" t="s">
        <v>707</v>
      </c>
      <c r="C9" s="212"/>
      <c r="D9" s="212"/>
      <c r="E9" s="212"/>
      <c r="F9" s="214">
        <v>200000</v>
      </c>
      <c r="G9" s="212"/>
      <c r="H9" s="211">
        <f t="shared" si="0"/>
        <v>200000</v>
      </c>
    </row>
    <row r="10" spans="1:8" s="218" customFormat="1" ht="19.5" customHeight="1">
      <c r="A10" s="203">
        <v>7</v>
      </c>
      <c r="B10" s="215" t="s">
        <v>795</v>
      </c>
      <c r="C10" s="216"/>
      <c r="D10" s="216">
        <v>1160080</v>
      </c>
      <c r="E10" s="216"/>
      <c r="F10" s="216"/>
      <c r="G10" s="216"/>
      <c r="H10" s="217">
        <f t="shared" si="0"/>
        <v>1160080</v>
      </c>
    </row>
    <row r="11" spans="1:8" s="218" customFormat="1" ht="19.5" customHeight="1">
      <c r="A11" s="203">
        <v>8</v>
      </c>
      <c r="B11" s="219" t="s">
        <v>796</v>
      </c>
      <c r="C11" s="216"/>
      <c r="D11" s="216">
        <v>4100600</v>
      </c>
      <c r="E11" s="216"/>
      <c r="F11" s="216"/>
      <c r="G11" s="216"/>
      <c r="H11" s="217">
        <f t="shared" si="0"/>
        <v>4100600</v>
      </c>
    </row>
    <row r="12" spans="1:8" s="218" customFormat="1" ht="19.5" customHeight="1">
      <c r="A12" s="203">
        <v>9</v>
      </c>
      <c r="B12" s="219" t="s">
        <v>708</v>
      </c>
      <c r="C12" s="216"/>
      <c r="D12" s="216">
        <v>5941430</v>
      </c>
      <c r="E12" s="216"/>
      <c r="F12" s="216"/>
      <c r="G12" s="216"/>
      <c r="H12" s="217">
        <f t="shared" si="0"/>
        <v>5941430</v>
      </c>
    </row>
    <row r="13" spans="1:8" s="218" customFormat="1" ht="19.5" customHeight="1">
      <c r="A13" s="203">
        <v>10</v>
      </c>
      <c r="B13" s="215" t="s">
        <v>797</v>
      </c>
      <c r="C13" s="216"/>
      <c r="D13" s="216">
        <v>204551</v>
      </c>
      <c r="E13" s="215"/>
      <c r="F13" s="216"/>
      <c r="G13" s="216"/>
      <c r="H13" s="217">
        <f t="shared" si="0"/>
        <v>204551</v>
      </c>
    </row>
    <row r="14" spans="1:8" s="218" customFormat="1" ht="19.5" customHeight="1" hidden="1">
      <c r="A14" s="203">
        <v>11</v>
      </c>
      <c r="B14" s="215"/>
      <c r="C14" s="216"/>
      <c r="D14" s="216"/>
      <c r="E14" s="215"/>
      <c r="F14" s="216"/>
      <c r="G14" s="216"/>
      <c r="H14" s="217">
        <f t="shared" si="0"/>
        <v>0</v>
      </c>
    </row>
    <row r="15" spans="1:8" s="218" customFormat="1" ht="19.5" customHeight="1" hidden="1">
      <c r="A15" s="203">
        <v>12</v>
      </c>
      <c r="B15" s="215"/>
      <c r="C15" s="216"/>
      <c r="D15" s="216"/>
      <c r="E15" s="215"/>
      <c r="F15" s="216"/>
      <c r="G15" s="216"/>
      <c r="H15" s="217">
        <f t="shared" si="0"/>
        <v>0</v>
      </c>
    </row>
    <row r="16" spans="1:8" s="213" customFormat="1" ht="19.5" customHeight="1" hidden="1">
      <c r="A16" s="203">
        <v>13</v>
      </c>
      <c r="B16" s="215"/>
      <c r="C16" s="216"/>
      <c r="D16" s="216"/>
      <c r="E16" s="215"/>
      <c r="F16" s="216"/>
      <c r="G16" s="216"/>
      <c r="H16" s="217">
        <f t="shared" si="0"/>
        <v>0</v>
      </c>
    </row>
    <row r="17" spans="1:8" s="213" customFormat="1" ht="19.5" customHeight="1">
      <c r="A17" s="203">
        <v>11</v>
      </c>
      <c r="B17" s="211" t="s">
        <v>709</v>
      </c>
      <c r="C17" s="212"/>
      <c r="D17" s="214">
        <f>SUM(D10:D16)</f>
        <v>11406661</v>
      </c>
      <c r="E17" s="214">
        <f>SUM(E10:E16)</f>
        <v>0</v>
      </c>
      <c r="F17" s="212"/>
      <c r="G17" s="212"/>
      <c r="H17" s="211">
        <f t="shared" si="0"/>
        <v>11406661</v>
      </c>
    </row>
    <row r="18" spans="1:8" s="213" customFormat="1" ht="27.75" customHeight="1">
      <c r="A18" s="203">
        <v>12</v>
      </c>
      <c r="B18" s="211" t="s">
        <v>710</v>
      </c>
      <c r="C18" s="214"/>
      <c r="D18" s="214">
        <v>0</v>
      </c>
      <c r="E18" s="214"/>
      <c r="F18" s="214"/>
      <c r="G18" s="212"/>
      <c r="H18" s="211">
        <f t="shared" si="0"/>
        <v>0</v>
      </c>
    </row>
    <row r="19" spans="1:8" s="218" customFormat="1" ht="27.75" customHeight="1">
      <c r="A19" s="203">
        <v>13</v>
      </c>
      <c r="B19" s="210" t="s">
        <v>711</v>
      </c>
      <c r="C19" s="211"/>
      <c r="D19" s="211"/>
      <c r="E19" s="211"/>
      <c r="F19" s="211"/>
      <c r="G19" s="212"/>
      <c r="H19" s="211">
        <f t="shared" si="0"/>
        <v>0</v>
      </c>
    </row>
    <row r="20" spans="1:8" s="213" customFormat="1" ht="19.5" customHeight="1">
      <c r="A20" s="203">
        <v>14</v>
      </c>
      <c r="B20" s="219" t="s">
        <v>798</v>
      </c>
      <c r="C20" s="217"/>
      <c r="D20" s="217">
        <v>856695</v>
      </c>
      <c r="E20" s="217"/>
      <c r="F20" s="217"/>
      <c r="G20" s="220"/>
      <c r="H20" s="217">
        <f t="shared" si="0"/>
        <v>856695</v>
      </c>
    </row>
    <row r="21" spans="1:8" s="213" customFormat="1" ht="19.5" customHeight="1">
      <c r="A21" s="203">
        <v>15</v>
      </c>
      <c r="B21" s="219" t="s">
        <v>799</v>
      </c>
      <c r="C21" s="217"/>
      <c r="D21" s="217"/>
      <c r="E21" s="217">
        <v>327600</v>
      </c>
      <c r="F21" s="217"/>
      <c r="G21" s="220"/>
      <c r="H21" s="217"/>
    </row>
    <row r="22" spans="1:8" s="221" customFormat="1" ht="19.5" customHeight="1">
      <c r="A22" s="203">
        <v>16</v>
      </c>
      <c r="B22" s="211" t="s">
        <v>712</v>
      </c>
      <c r="C22" s="211"/>
      <c r="D22" s="211">
        <f>SUM(D20:D21)</f>
        <v>856695</v>
      </c>
      <c r="E22" s="211">
        <f>SUM(E20:E21)</f>
        <v>327600</v>
      </c>
      <c r="F22" s="211"/>
      <c r="G22" s="211"/>
      <c r="H22" s="211">
        <f t="shared" si="0"/>
        <v>1184295</v>
      </c>
    </row>
    <row r="23" spans="1:8" s="221" customFormat="1" ht="19.5" customHeight="1">
      <c r="A23" s="203">
        <v>17</v>
      </c>
      <c r="B23" s="208" t="s">
        <v>713</v>
      </c>
      <c r="C23" s="208">
        <f>SUM(C7,C18,C19,C22)</f>
        <v>0</v>
      </c>
      <c r="D23" s="208">
        <f>SUM(D17,D18,D19,D22)</f>
        <v>12263356</v>
      </c>
      <c r="E23" s="208">
        <f>SUM(E17,E18,E19,E22)</f>
        <v>327600</v>
      </c>
      <c r="F23" s="208">
        <f>SUM(F17,F18,F19,F22,F9,F7)</f>
        <v>650000</v>
      </c>
      <c r="G23" s="208">
        <f>SUM(G17,G18,G19,G22)</f>
        <v>0</v>
      </c>
      <c r="H23" s="208">
        <f>SUM(H7,H9,H17,H18,H19,H22)</f>
        <v>13240956</v>
      </c>
    </row>
    <row r="24" spans="1:8" s="213" customFormat="1" ht="19.5" customHeight="1">
      <c r="A24" s="203">
        <v>18</v>
      </c>
      <c r="B24" s="216" t="s">
        <v>714</v>
      </c>
      <c r="C24" s="216"/>
      <c r="D24" s="216">
        <v>6062900</v>
      </c>
      <c r="E24" s="216"/>
      <c r="F24" s="216"/>
      <c r="G24" s="216"/>
      <c r="H24" s="217">
        <f aca="true" t="shared" si="1" ref="H24:H31">SUM(C24:G24)</f>
        <v>6062900</v>
      </c>
    </row>
    <row r="25" spans="1:8" s="213" customFormat="1" ht="19.5" customHeight="1">
      <c r="A25" s="203">
        <v>19</v>
      </c>
      <c r="B25" s="211" t="s">
        <v>715</v>
      </c>
      <c r="C25" s="211"/>
      <c r="D25" s="211">
        <f>SUM(D24:D24)</f>
        <v>6062900</v>
      </c>
      <c r="E25" s="211">
        <f>SUM(E24:E24)</f>
        <v>0</v>
      </c>
      <c r="F25" s="212"/>
      <c r="G25" s="212"/>
      <c r="H25" s="211">
        <f t="shared" si="1"/>
        <v>6062900</v>
      </c>
    </row>
    <row r="26" spans="1:8" ht="19.5" customHeight="1">
      <c r="A26" s="203">
        <v>20</v>
      </c>
      <c r="B26" s="211" t="s">
        <v>716</v>
      </c>
      <c r="C26" s="211"/>
      <c r="D26" s="211"/>
      <c r="E26" s="211"/>
      <c r="F26" s="211"/>
      <c r="G26" s="211"/>
      <c r="H26" s="211">
        <f t="shared" si="1"/>
        <v>0</v>
      </c>
    </row>
    <row r="27" spans="1:8" ht="27.75" customHeight="1">
      <c r="A27" s="203">
        <v>21</v>
      </c>
      <c r="B27" s="222" t="s">
        <v>717</v>
      </c>
      <c r="C27" s="222"/>
      <c r="D27" s="222"/>
      <c r="E27" s="222"/>
      <c r="F27" s="222"/>
      <c r="G27" s="212"/>
      <c r="H27" s="222">
        <f t="shared" si="1"/>
        <v>0</v>
      </c>
    </row>
    <row r="28" spans="1:8" ht="27.75" customHeight="1">
      <c r="A28" s="203">
        <v>22</v>
      </c>
      <c r="B28" s="224" t="s">
        <v>718</v>
      </c>
      <c r="C28" s="222"/>
      <c r="D28" s="222"/>
      <c r="E28" s="222"/>
      <c r="F28" s="222"/>
      <c r="G28" s="212"/>
      <c r="H28" s="222">
        <f t="shared" si="1"/>
        <v>0</v>
      </c>
    </row>
    <row r="29" spans="1:8" ht="27.75" customHeight="1">
      <c r="A29" s="203">
        <v>23</v>
      </c>
      <c r="B29" s="224" t="s">
        <v>719</v>
      </c>
      <c r="C29" s="222"/>
      <c r="D29" s="222"/>
      <c r="E29" s="222"/>
      <c r="F29" s="222"/>
      <c r="G29" s="212"/>
      <c r="H29" s="222">
        <f t="shared" si="1"/>
        <v>0</v>
      </c>
    </row>
    <row r="30" spans="1:8" s="209" customFormat="1" ht="19.5" customHeight="1">
      <c r="A30" s="203">
        <v>24</v>
      </c>
      <c r="B30" s="224" t="s">
        <v>800</v>
      </c>
      <c r="C30" s="222"/>
      <c r="D30" s="222"/>
      <c r="E30" s="222">
        <v>327600</v>
      </c>
      <c r="F30" s="222"/>
      <c r="G30" s="212"/>
      <c r="H30" s="222">
        <f t="shared" si="1"/>
        <v>327600</v>
      </c>
    </row>
    <row r="31" spans="1:8" s="209" customFormat="1" ht="19.5" customHeight="1">
      <c r="A31" s="203">
        <v>25</v>
      </c>
      <c r="B31" s="225" t="s">
        <v>720</v>
      </c>
      <c r="C31" s="225"/>
      <c r="D31" s="225">
        <f>SUM(D29:D30)</f>
        <v>0</v>
      </c>
      <c r="E31" s="225">
        <f>SUM(E29:E30)</f>
        <v>327600</v>
      </c>
      <c r="F31" s="225"/>
      <c r="G31" s="225"/>
      <c r="H31" s="225">
        <f t="shared" si="1"/>
        <v>327600</v>
      </c>
    </row>
    <row r="32" spans="1:8" s="209" customFormat="1" ht="19.5" customHeight="1">
      <c r="A32" s="203">
        <v>26</v>
      </c>
      <c r="B32" s="225" t="s">
        <v>721</v>
      </c>
      <c r="C32" s="225">
        <f>SUM(C31)</f>
        <v>0</v>
      </c>
      <c r="D32" s="225">
        <f>SUM(D25,D26,D27,D28,D31)</f>
        <v>6062900</v>
      </c>
      <c r="E32" s="225">
        <f>SUM(E25,E26,E27,E28,E31)</f>
        <v>327600</v>
      </c>
      <c r="F32" s="225">
        <f>SUM(F25,F26,F27,F28,F31)</f>
        <v>0</v>
      </c>
      <c r="G32" s="225">
        <f>SUM(G25,G26,G27,G28,G31)</f>
        <v>0</v>
      </c>
      <c r="H32" s="225">
        <f>SUM(H25,H26,H27,H28,H31)</f>
        <v>6390500</v>
      </c>
    </row>
    <row r="33" spans="1:8" s="209" customFormat="1" ht="19.5" customHeight="1">
      <c r="A33" s="203">
        <v>27</v>
      </c>
      <c r="B33" s="207" t="s">
        <v>722</v>
      </c>
      <c r="C33" s="207">
        <f aca="true" t="shared" si="2" ref="C33:H33">C5+C23-C32</f>
        <v>2074240</v>
      </c>
      <c r="D33" s="207">
        <f t="shared" si="2"/>
        <v>183523886</v>
      </c>
      <c r="E33" s="207">
        <f t="shared" si="2"/>
        <v>4628521</v>
      </c>
      <c r="F33" s="207">
        <f t="shared" si="2"/>
        <v>2106700</v>
      </c>
      <c r="G33" s="207">
        <f t="shared" si="2"/>
        <v>0</v>
      </c>
      <c r="H33" s="207">
        <f t="shared" si="2"/>
        <v>192333347</v>
      </c>
    </row>
    <row r="34" spans="1:8" ht="19.5" customHeight="1">
      <c r="A34" s="203">
        <v>28</v>
      </c>
      <c r="B34" s="207" t="s">
        <v>723</v>
      </c>
      <c r="C34" s="207">
        <v>2074240</v>
      </c>
      <c r="D34" s="207">
        <v>33351040</v>
      </c>
      <c r="E34" s="207">
        <v>1426756</v>
      </c>
      <c r="F34" s="212"/>
      <c r="G34" s="207">
        <v>0</v>
      </c>
      <c r="H34" s="207">
        <f aca="true" t="shared" si="3" ref="H34:H41">SUM(C34:G34)</f>
        <v>36852036</v>
      </c>
    </row>
    <row r="35" spans="1:8" ht="19.5" customHeight="1">
      <c r="A35" s="203">
        <v>29</v>
      </c>
      <c r="B35" s="222" t="s">
        <v>724</v>
      </c>
      <c r="C35" s="222"/>
      <c r="D35" s="287">
        <v>4373442</v>
      </c>
      <c r="E35" s="287">
        <v>226532</v>
      </c>
      <c r="F35" s="212"/>
      <c r="G35" s="222"/>
      <c r="H35" s="222">
        <f t="shared" si="3"/>
        <v>4599974</v>
      </c>
    </row>
    <row r="36" spans="1:8" ht="19.5" customHeight="1">
      <c r="A36" s="203">
        <v>30</v>
      </c>
      <c r="B36" s="222" t="s">
        <v>725</v>
      </c>
      <c r="C36" s="222"/>
      <c r="D36" s="222"/>
      <c r="E36" s="222"/>
      <c r="F36" s="212"/>
      <c r="G36" s="222"/>
      <c r="H36" s="222">
        <f t="shared" si="3"/>
        <v>0</v>
      </c>
    </row>
    <row r="37" spans="1:8" ht="19.5" customHeight="1">
      <c r="A37" s="203">
        <v>31</v>
      </c>
      <c r="B37" s="222" t="s">
        <v>726</v>
      </c>
      <c r="C37" s="222"/>
      <c r="D37" s="222"/>
      <c r="E37" s="222"/>
      <c r="F37" s="222"/>
      <c r="G37" s="222"/>
      <c r="H37" s="222">
        <f t="shared" si="3"/>
        <v>0</v>
      </c>
    </row>
    <row r="38" spans="1:8" s="209" customFormat="1" ht="19.5" customHeight="1">
      <c r="A38" s="203">
        <v>32</v>
      </c>
      <c r="B38" s="222" t="s">
        <v>727</v>
      </c>
      <c r="C38" s="222"/>
      <c r="D38" s="222"/>
      <c r="E38" s="222"/>
      <c r="F38" s="222"/>
      <c r="G38" s="222"/>
      <c r="H38" s="222">
        <f t="shared" si="3"/>
        <v>0</v>
      </c>
    </row>
    <row r="39" spans="1:8" s="209" customFormat="1" ht="19.5" customHeight="1">
      <c r="A39" s="203">
        <v>33</v>
      </c>
      <c r="B39" s="207" t="s">
        <v>728</v>
      </c>
      <c r="C39" s="207">
        <f>C34+C35-C36</f>
        <v>2074240</v>
      </c>
      <c r="D39" s="207">
        <f>D34+D35-D36</f>
        <v>37724482</v>
      </c>
      <c r="E39" s="207">
        <f>E34+E35-E36</f>
        <v>1653288</v>
      </c>
      <c r="F39" s="207">
        <f>F34+F35-F36</f>
        <v>0</v>
      </c>
      <c r="G39" s="207">
        <f>G34+G35-G36</f>
        <v>0</v>
      </c>
      <c r="H39" s="207">
        <f t="shared" si="3"/>
        <v>41452010</v>
      </c>
    </row>
    <row r="40" spans="1:8" ht="19.5" customHeight="1">
      <c r="A40" s="203">
        <v>34</v>
      </c>
      <c r="B40" s="207" t="s">
        <v>729</v>
      </c>
      <c r="C40" s="207">
        <f>C33-C39</f>
        <v>0</v>
      </c>
      <c r="D40" s="207">
        <f>D33-D39</f>
        <v>145799404</v>
      </c>
      <c r="E40" s="207">
        <f>E33-E39</f>
        <v>2975233</v>
      </c>
      <c r="F40" s="207">
        <f>F33-F39</f>
        <v>2106700</v>
      </c>
      <c r="G40" s="207">
        <f>G33-G39</f>
        <v>0</v>
      </c>
      <c r="H40" s="207">
        <f t="shared" si="3"/>
        <v>150881337</v>
      </c>
    </row>
    <row r="41" spans="1:8" ht="12.75">
      <c r="A41" s="203">
        <v>35</v>
      </c>
      <c r="B41" s="222" t="s">
        <v>730</v>
      </c>
      <c r="C41" s="222">
        <v>2074240</v>
      </c>
      <c r="D41" s="222">
        <v>0</v>
      </c>
      <c r="E41" s="222">
        <v>1297168</v>
      </c>
      <c r="F41" s="222">
        <v>0</v>
      </c>
      <c r="G41" s="222">
        <v>0</v>
      </c>
      <c r="H41" s="222">
        <f t="shared" si="3"/>
        <v>3371408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3" t="s">
        <v>544</v>
      </c>
      <c r="B1" s="313"/>
      <c r="C1" s="313"/>
      <c r="D1" s="313"/>
      <c r="E1" s="313"/>
    </row>
    <row r="2" spans="1:5" s="2" customFormat="1" ht="15.75">
      <c r="A2" s="313" t="s">
        <v>784</v>
      </c>
      <c r="B2" s="313"/>
      <c r="C2" s="313"/>
      <c r="D2" s="313"/>
      <c r="E2" s="313"/>
    </row>
    <row r="3" s="2" customFormat="1" ht="15.75"/>
    <row r="4" spans="1:5" s="11" customFormat="1" ht="15.75">
      <c r="A4" s="148"/>
      <c r="B4" s="148" t="s">
        <v>0</v>
      </c>
      <c r="C4" s="148" t="s">
        <v>1</v>
      </c>
      <c r="D4" s="148" t="s">
        <v>2</v>
      </c>
      <c r="E4" s="148" t="s">
        <v>3</v>
      </c>
    </row>
    <row r="5" spans="1:5" s="11" customFormat="1" ht="15.75">
      <c r="A5" s="148">
        <v>1</v>
      </c>
      <c r="B5" s="86" t="s">
        <v>9</v>
      </c>
      <c r="C5" s="149">
        <v>42369</v>
      </c>
      <c r="D5" s="149" t="s">
        <v>786</v>
      </c>
      <c r="E5" s="149">
        <v>42735</v>
      </c>
    </row>
    <row r="6" spans="1:5" s="11" customFormat="1" ht="15.75">
      <c r="A6" s="148">
        <v>2</v>
      </c>
      <c r="B6" s="151" t="s">
        <v>696</v>
      </c>
      <c r="C6" s="139"/>
      <c r="D6" s="139"/>
      <c r="E6" s="139"/>
    </row>
    <row r="7" spans="1:5" s="11" customFormat="1" ht="15.75">
      <c r="A7" s="148">
        <v>3</v>
      </c>
      <c r="B7" s="150" t="s">
        <v>697</v>
      </c>
      <c r="C7" s="139">
        <v>100000</v>
      </c>
      <c r="D7" s="139"/>
      <c r="E7" s="139"/>
    </row>
    <row r="8" spans="1:5" s="11" customFormat="1" ht="15.75">
      <c r="A8" s="148">
        <v>4</v>
      </c>
      <c r="B8" s="150" t="s">
        <v>785</v>
      </c>
      <c r="C8" s="139"/>
      <c r="D8" s="139"/>
      <c r="E8" s="139">
        <v>100000</v>
      </c>
    </row>
    <row r="9" spans="1:5" s="11" customFormat="1" ht="15.75">
      <c r="A9" s="148">
        <v>5</v>
      </c>
      <c r="B9" s="151" t="s">
        <v>698</v>
      </c>
      <c r="C9" s="152">
        <f>SUM(C6:C8)</f>
        <v>100000</v>
      </c>
      <c r="D9" s="152">
        <f>SUM(D6:D8)</f>
        <v>0</v>
      </c>
      <c r="E9" s="152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8.28125" style="55" customWidth="1"/>
    <col min="2" max="2" width="16.140625" style="55" customWidth="1"/>
    <col min="3" max="3" width="10.8515625" style="54" customWidth="1"/>
    <col min="4" max="138" width="9.140625" style="54" customWidth="1"/>
    <col min="139" max="16384" width="9.140625" style="55" customWidth="1"/>
  </cols>
  <sheetData>
    <row r="1" spans="1:138" s="51" customFormat="1" ht="33" customHeight="1">
      <c r="A1" s="352" t="s">
        <v>510</v>
      </c>
      <c r="B1" s="352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2" t="s">
        <v>53</v>
      </c>
      <c r="B3" s="56" t="s">
        <v>54</v>
      </c>
      <c r="C3" s="56" t="s">
        <v>537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3" t="s">
        <v>55</v>
      </c>
      <c r="B4" s="58">
        <f>SUM(B5:B6)</f>
        <v>0</v>
      </c>
      <c r="C4" s="58">
        <f>SUM(C5:C6)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4" t="s">
        <v>56</v>
      </c>
      <c r="B5" s="58">
        <v>0</v>
      </c>
      <c r="C5" s="58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4" t="s">
        <v>57</v>
      </c>
      <c r="B6" s="58">
        <v>0</v>
      </c>
      <c r="C6" s="58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3" ht="31.5">
      <c r="A7" s="73" t="s">
        <v>58</v>
      </c>
      <c r="B7" s="58">
        <v>0</v>
      </c>
      <c r="C7" s="58">
        <v>0</v>
      </c>
    </row>
    <row r="8" spans="1:3" ht="31.5">
      <c r="A8" s="75" t="s">
        <v>59</v>
      </c>
      <c r="B8" s="59">
        <f>SUM(B9:B10)</f>
        <v>0</v>
      </c>
      <c r="C8" s="59">
        <f>SUM(C9:C10)</f>
        <v>0</v>
      </c>
    </row>
    <row r="9" spans="1:138" s="57" customFormat="1" ht="30">
      <c r="A9" s="76" t="s">
        <v>60</v>
      </c>
      <c r="B9" s="60">
        <v>0</v>
      </c>
      <c r="C9" s="6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6" t="s">
        <v>61</v>
      </c>
      <c r="B10" s="60">
        <v>0</v>
      </c>
      <c r="C10" s="60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5" t="s">
        <v>62</v>
      </c>
      <c r="B11" s="59">
        <v>0</v>
      </c>
      <c r="C11" s="59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5" t="s">
        <v>63</v>
      </c>
      <c r="B12" s="59">
        <f>SUM(B13,B16,B19,B25,B22)</f>
        <v>1270424</v>
      </c>
      <c r="C12" s="59">
        <f>SUM(C13,C16,C19,C25,C22)</f>
        <v>1410424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3" ht="18">
      <c r="A13" s="76" t="s">
        <v>64</v>
      </c>
      <c r="B13" s="60">
        <v>0</v>
      </c>
      <c r="C13" s="60">
        <v>0</v>
      </c>
    </row>
    <row r="14" spans="1:138" s="57" customFormat="1" ht="18">
      <c r="A14" s="77" t="s">
        <v>65</v>
      </c>
      <c r="B14" s="61">
        <v>0</v>
      </c>
      <c r="C14" s="61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77" t="s">
        <v>66</v>
      </c>
      <c r="B15" s="61">
        <v>0</v>
      </c>
      <c r="C15" s="61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6" t="s">
        <v>67</v>
      </c>
      <c r="B16" s="60">
        <f>SUM(B17:B18)</f>
        <v>1250000</v>
      </c>
      <c r="C16" s="60">
        <f>SUM(C17:C18)</f>
        <v>1390000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77" t="s">
        <v>65</v>
      </c>
      <c r="B17" s="61">
        <v>1250000</v>
      </c>
      <c r="C17" s="61">
        <v>1390000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77" t="s">
        <v>66</v>
      </c>
      <c r="B18" s="61">
        <v>0</v>
      </c>
      <c r="C18" s="61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6" t="s">
        <v>99</v>
      </c>
      <c r="B19" s="60">
        <f>SUM(B20:B21)</f>
        <v>0</v>
      </c>
      <c r="C19" s="60">
        <f>SUM(C20:C21)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3" ht="18">
      <c r="A20" s="77" t="s">
        <v>65</v>
      </c>
      <c r="B20" s="61">
        <v>0</v>
      </c>
      <c r="C20" s="61">
        <v>0</v>
      </c>
    </row>
    <row r="21" spans="1:138" s="57" customFormat="1" ht="25.5">
      <c r="A21" s="77" t="s">
        <v>66</v>
      </c>
      <c r="B21" s="61">
        <v>0</v>
      </c>
      <c r="C21" s="61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6" t="s">
        <v>68</v>
      </c>
      <c r="B22" s="60">
        <f>SUM(B23:B24)</f>
        <v>0</v>
      </c>
      <c r="C22" s="60">
        <f>SUM(C23:C24)</f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3" ht="18">
      <c r="A23" s="77" t="s">
        <v>65</v>
      </c>
      <c r="B23" s="61">
        <v>0</v>
      </c>
      <c r="C23" s="61">
        <v>0</v>
      </c>
    </row>
    <row r="24" spans="1:3" ht="25.5">
      <c r="A24" s="77" t="s">
        <v>66</v>
      </c>
      <c r="B24" s="61">
        <v>0</v>
      </c>
      <c r="C24" s="61">
        <v>0</v>
      </c>
    </row>
    <row r="25" spans="1:3" ht="18">
      <c r="A25" s="76" t="s">
        <v>69</v>
      </c>
      <c r="B25" s="60">
        <f>SUM(B26:B27)</f>
        <v>20424</v>
      </c>
      <c r="C25" s="60">
        <f>SUM(C26:C27)</f>
        <v>20424</v>
      </c>
    </row>
    <row r="26" spans="1:3" ht="18">
      <c r="A26" s="77" t="s">
        <v>65</v>
      </c>
      <c r="B26" s="61">
        <v>20424</v>
      </c>
      <c r="C26" s="61">
        <v>20424</v>
      </c>
    </row>
    <row r="27" spans="1:3" ht="25.5">
      <c r="A27" s="77" t="s">
        <v>66</v>
      </c>
      <c r="B27" s="61">
        <v>0</v>
      </c>
      <c r="C27" s="61">
        <v>0</v>
      </c>
    </row>
    <row r="28" spans="1:3" ht="31.5">
      <c r="A28" s="75" t="s">
        <v>70</v>
      </c>
      <c r="B28" s="59">
        <v>0</v>
      </c>
      <c r="C28" s="59">
        <v>0</v>
      </c>
    </row>
    <row r="29" spans="1:3" ht="18">
      <c r="A29" s="78" t="s">
        <v>71</v>
      </c>
      <c r="B29" s="59">
        <f>SUM(B8,B11,B12,B28,B4,B7)</f>
        <v>1270424</v>
      </c>
      <c r="C29" s="59">
        <f>SUM(C8,C11,C12,C28,C4,C7)</f>
        <v>1410424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7"/>
  <sheetViews>
    <sheetView zoomScalePageLayoutView="0" workbookViewId="0" topLeftCell="A269">
      <selection activeCell="G10" sqref="G10"/>
    </sheetView>
  </sheetViews>
  <sheetFormatPr defaultColWidth="9.140625" defaultRowHeight="15"/>
  <cols>
    <col min="1" max="1" width="57.421875" style="112" customWidth="1"/>
    <col min="2" max="2" width="5.7109375" style="16" customWidth="1"/>
    <col min="3" max="4" width="13.28125" style="41" customWidth="1"/>
    <col min="5" max="5" width="12.28125" style="41" customWidth="1"/>
    <col min="6" max="6" width="10.140625" style="16" bestFit="1" customWidth="1"/>
    <col min="7" max="16384" width="9.140625" style="16" customWidth="1"/>
  </cols>
  <sheetData>
    <row r="1" spans="1:5" ht="15.75">
      <c r="A1" s="322" t="s">
        <v>494</v>
      </c>
      <c r="B1" s="322"/>
      <c r="C1" s="322"/>
      <c r="D1" s="322"/>
      <c r="E1" s="322"/>
    </row>
    <row r="2" spans="1:5" ht="15.75">
      <c r="A2" s="323" t="s">
        <v>491</v>
      </c>
      <c r="B2" s="323"/>
      <c r="C2" s="323"/>
      <c r="D2" s="323"/>
      <c r="E2" s="323"/>
    </row>
    <row r="3" spans="1:5" ht="15.75">
      <c r="A3" s="110"/>
      <c r="B3" s="45"/>
      <c r="C3" s="45"/>
      <c r="D3" s="45"/>
      <c r="E3" s="45"/>
    </row>
    <row r="4" spans="1:5" s="10" customFormat="1" ht="31.5">
      <c r="A4" s="100" t="s">
        <v>9</v>
      </c>
      <c r="B4" s="17" t="s">
        <v>126</v>
      </c>
      <c r="C4" s="40" t="s">
        <v>4</v>
      </c>
      <c r="D4" s="40" t="s">
        <v>540</v>
      </c>
      <c r="E4" s="40" t="s">
        <v>537</v>
      </c>
    </row>
    <row r="5" spans="1:5" s="10" customFormat="1" ht="16.5">
      <c r="A5" s="67" t="s">
        <v>79</v>
      </c>
      <c r="B5" s="103"/>
      <c r="C5" s="80"/>
      <c r="D5" s="80"/>
      <c r="E5" s="80"/>
    </row>
    <row r="6" spans="1:5" s="10" customFormat="1" ht="31.5">
      <c r="A6" s="66" t="s">
        <v>253</v>
      </c>
      <c r="B6" s="17"/>
      <c r="C6" s="80"/>
      <c r="D6" s="80"/>
      <c r="E6" s="80"/>
    </row>
    <row r="7" spans="1:5" s="10" customFormat="1" ht="15.75" hidden="1">
      <c r="A7" s="85" t="s">
        <v>135</v>
      </c>
      <c r="B7" s="17">
        <v>2</v>
      </c>
      <c r="C7" s="80"/>
      <c r="D7" s="80"/>
      <c r="E7" s="80"/>
    </row>
    <row r="8" spans="1:6" s="10" customFormat="1" ht="15.75">
      <c r="A8" s="85" t="s">
        <v>136</v>
      </c>
      <c r="B8" s="17">
        <v>2</v>
      </c>
      <c r="C8" s="80">
        <v>640010</v>
      </c>
      <c r="D8" s="80">
        <v>640010</v>
      </c>
      <c r="E8" s="80">
        <v>640010</v>
      </c>
      <c r="F8" s="12"/>
    </row>
    <row r="9" spans="1:6" s="10" customFormat="1" ht="15.75">
      <c r="A9" s="85" t="s">
        <v>137</v>
      </c>
      <c r="B9" s="17">
        <v>2</v>
      </c>
      <c r="C9" s="80">
        <v>480000</v>
      </c>
      <c r="D9" s="80">
        <v>480000</v>
      </c>
      <c r="E9" s="80">
        <v>480000</v>
      </c>
      <c r="F9" s="12"/>
    </row>
    <row r="10" spans="1:6" s="10" customFormat="1" ht="15.75">
      <c r="A10" s="85" t="s">
        <v>138</v>
      </c>
      <c r="B10" s="17">
        <v>2</v>
      </c>
      <c r="C10" s="80">
        <v>156492</v>
      </c>
      <c r="D10" s="80">
        <v>156492</v>
      </c>
      <c r="E10" s="80">
        <v>156492</v>
      </c>
      <c r="F10" s="12"/>
    </row>
    <row r="11" spans="1:6" s="10" customFormat="1" ht="15.75">
      <c r="A11" s="85" t="s">
        <v>139</v>
      </c>
      <c r="B11" s="17">
        <v>2</v>
      </c>
      <c r="C11" s="80">
        <v>469890</v>
      </c>
      <c r="D11" s="80">
        <v>469890</v>
      </c>
      <c r="E11" s="80">
        <v>469890</v>
      </c>
      <c r="F11" s="12"/>
    </row>
    <row r="12" spans="1:6" s="10" customFormat="1" ht="15.75">
      <c r="A12" s="85" t="s">
        <v>255</v>
      </c>
      <c r="B12" s="17">
        <v>2</v>
      </c>
      <c r="C12" s="80">
        <v>5000000</v>
      </c>
      <c r="D12" s="80">
        <v>5000000</v>
      </c>
      <c r="E12" s="80">
        <v>5000000</v>
      </c>
      <c r="F12" s="12"/>
    </row>
    <row r="13" spans="1:6" s="10" customFormat="1" ht="31.5" hidden="1">
      <c r="A13" s="85" t="s">
        <v>256</v>
      </c>
      <c r="B13" s="17">
        <v>2</v>
      </c>
      <c r="C13" s="80"/>
      <c r="D13" s="80"/>
      <c r="E13" s="80"/>
      <c r="F13" s="12"/>
    </row>
    <row r="14" spans="1:6" s="10" customFormat="1" ht="15.75">
      <c r="A14" s="111" t="s">
        <v>460</v>
      </c>
      <c r="B14" s="17">
        <v>2</v>
      </c>
      <c r="C14" s="80">
        <v>-149483</v>
      </c>
      <c r="D14" s="80">
        <v>-149483</v>
      </c>
      <c r="E14" s="80">
        <v>-149483</v>
      </c>
      <c r="F14" s="12"/>
    </row>
    <row r="15" spans="1:6" s="10" customFormat="1" ht="31.5">
      <c r="A15" s="85" t="s">
        <v>275</v>
      </c>
      <c r="B15" s="17">
        <v>2</v>
      </c>
      <c r="C15" s="80">
        <v>38250</v>
      </c>
      <c r="D15" s="80">
        <v>38250</v>
      </c>
      <c r="E15" s="80">
        <v>38250</v>
      </c>
      <c r="F15" s="12"/>
    </row>
    <row r="16" spans="1:6" s="10" customFormat="1" ht="15.75">
      <c r="A16" s="85" t="s">
        <v>274</v>
      </c>
      <c r="B16" s="17">
        <v>2</v>
      </c>
      <c r="C16" s="80">
        <v>539400</v>
      </c>
      <c r="D16" s="80">
        <v>539400</v>
      </c>
      <c r="E16" s="80">
        <v>539400</v>
      </c>
      <c r="F16" s="12"/>
    </row>
    <row r="17" spans="1:6" s="10" customFormat="1" ht="31.5">
      <c r="A17" s="108" t="s">
        <v>254</v>
      </c>
      <c r="B17" s="17"/>
      <c r="C17" s="80">
        <f>SUM(C7:C16)</f>
        <v>7174559</v>
      </c>
      <c r="D17" s="80">
        <f>SUM(D7:D16)</f>
        <v>7174559</v>
      </c>
      <c r="E17" s="80">
        <f>SUM(E7:E16)</f>
        <v>7174559</v>
      </c>
      <c r="F17" s="12"/>
    </row>
    <row r="18" spans="1:6" s="10" customFormat="1" ht="15.75" hidden="1">
      <c r="A18" s="85" t="s">
        <v>258</v>
      </c>
      <c r="B18" s="17">
        <v>2</v>
      </c>
      <c r="C18" s="80"/>
      <c r="D18" s="80"/>
      <c r="E18" s="80"/>
      <c r="F18" s="12"/>
    </row>
    <row r="19" spans="1:6" s="10" customFormat="1" ht="15.75" hidden="1">
      <c r="A19" s="85" t="s">
        <v>259</v>
      </c>
      <c r="B19" s="17">
        <v>2</v>
      </c>
      <c r="C19" s="80"/>
      <c r="D19" s="80"/>
      <c r="E19" s="80"/>
      <c r="F19" s="12"/>
    </row>
    <row r="20" spans="1:6" s="10" customFormat="1" ht="31.5" hidden="1">
      <c r="A20" s="108" t="s">
        <v>257</v>
      </c>
      <c r="B20" s="17"/>
      <c r="C20" s="80">
        <f>SUM(C18:C19)</f>
        <v>0</v>
      </c>
      <c r="D20" s="80">
        <f>SUM(D18:D19)</f>
        <v>0</v>
      </c>
      <c r="E20" s="80">
        <f>SUM(E18:E19)</f>
        <v>0</v>
      </c>
      <c r="F20" s="12"/>
    </row>
    <row r="21" spans="1:6" s="10" customFormat="1" ht="15.75" hidden="1">
      <c r="A21" s="85" t="s">
        <v>260</v>
      </c>
      <c r="B21" s="17">
        <v>2</v>
      </c>
      <c r="C21" s="80"/>
      <c r="D21" s="80"/>
      <c r="E21" s="80"/>
      <c r="F21" s="12"/>
    </row>
    <row r="22" spans="1:6" s="10" customFormat="1" ht="15.75" hidden="1">
      <c r="A22" s="85" t="s">
        <v>261</v>
      </c>
      <c r="B22" s="17">
        <v>2</v>
      </c>
      <c r="C22" s="124"/>
      <c r="D22" s="124"/>
      <c r="E22" s="124"/>
      <c r="F22" s="12"/>
    </row>
    <row r="23" spans="1:6" s="10" customFormat="1" ht="15.75" hidden="1">
      <c r="A23" s="111" t="s">
        <v>460</v>
      </c>
      <c r="B23" s="17">
        <v>2</v>
      </c>
      <c r="C23" s="80"/>
      <c r="D23" s="80"/>
      <c r="E23" s="80"/>
      <c r="F23" s="12"/>
    </row>
    <row r="24" spans="1:6" s="10" customFormat="1" ht="15.75">
      <c r="A24" s="85" t="s">
        <v>264</v>
      </c>
      <c r="B24" s="17">
        <v>2</v>
      </c>
      <c r="C24" s="80">
        <v>166080</v>
      </c>
      <c r="D24" s="124">
        <v>276800</v>
      </c>
      <c r="E24" s="124">
        <v>276800</v>
      </c>
      <c r="F24" s="12"/>
    </row>
    <row r="25" spans="1:6" s="10" customFormat="1" ht="15.75" hidden="1">
      <c r="A25" s="85" t="s">
        <v>265</v>
      </c>
      <c r="B25" s="17">
        <v>2</v>
      </c>
      <c r="C25" s="80"/>
      <c r="D25" s="80"/>
      <c r="E25" s="80"/>
      <c r="F25" s="12"/>
    </row>
    <row r="26" spans="1:6" s="10" customFormat="1" ht="31.5">
      <c r="A26" s="85" t="s">
        <v>461</v>
      </c>
      <c r="B26" s="17">
        <v>2</v>
      </c>
      <c r="C26" s="80">
        <v>388426</v>
      </c>
      <c r="D26" s="80">
        <v>388426</v>
      </c>
      <c r="E26" s="80">
        <v>388426</v>
      </c>
      <c r="F26" s="12"/>
    </row>
    <row r="27" spans="1:6" s="10" customFormat="1" ht="15.75" hidden="1">
      <c r="A27" s="85" t="s">
        <v>262</v>
      </c>
      <c r="B27" s="17">
        <v>2</v>
      </c>
      <c r="C27" s="80"/>
      <c r="D27" s="80"/>
      <c r="E27" s="80"/>
      <c r="F27" s="12"/>
    </row>
    <row r="28" spans="1:6" s="10" customFormat="1" ht="15.75" hidden="1">
      <c r="A28" s="85" t="s">
        <v>482</v>
      </c>
      <c r="B28" s="17">
        <v>2</v>
      </c>
      <c r="C28" s="80"/>
      <c r="D28" s="80"/>
      <c r="E28" s="80"/>
      <c r="F28" s="12"/>
    </row>
    <row r="29" spans="1:6" s="10" customFormat="1" ht="47.25">
      <c r="A29" s="108" t="s">
        <v>263</v>
      </c>
      <c r="B29" s="17"/>
      <c r="C29" s="80">
        <f>SUM(C21:C28)</f>
        <v>554506</v>
      </c>
      <c r="D29" s="80">
        <f>SUM(D21:D28)</f>
        <v>665226</v>
      </c>
      <c r="E29" s="80">
        <f>SUM(E21:E28)</f>
        <v>665226</v>
      </c>
      <c r="F29" s="12"/>
    </row>
    <row r="30" spans="1:6" s="10" customFormat="1" ht="31.5">
      <c r="A30" s="85" t="s">
        <v>266</v>
      </c>
      <c r="B30" s="17">
        <v>2</v>
      </c>
      <c r="C30" s="80">
        <v>1200000</v>
      </c>
      <c r="D30" s="80">
        <v>1200000</v>
      </c>
      <c r="E30" s="80">
        <v>1200000</v>
      </c>
      <c r="F30" s="12"/>
    </row>
    <row r="31" spans="1:6" s="10" customFormat="1" ht="31.5">
      <c r="A31" s="108" t="s">
        <v>267</v>
      </c>
      <c r="B31" s="17"/>
      <c r="C31" s="80">
        <f>SUM(C30)</f>
        <v>1200000</v>
      </c>
      <c r="D31" s="80">
        <f>SUM(D30)</f>
        <v>1200000</v>
      </c>
      <c r="E31" s="80">
        <f>SUM(E30)</f>
        <v>1200000</v>
      </c>
      <c r="F31" s="12"/>
    </row>
    <row r="32" spans="1:6" s="10" customFormat="1" ht="31.5">
      <c r="A32" s="85" t="s">
        <v>268</v>
      </c>
      <c r="B32" s="17">
        <v>2</v>
      </c>
      <c r="C32" s="80"/>
      <c r="D32" s="124">
        <v>312800</v>
      </c>
      <c r="E32" s="124">
        <v>312800</v>
      </c>
      <c r="F32" s="12"/>
    </row>
    <row r="33" spans="1:6" s="10" customFormat="1" ht="15.75" hidden="1">
      <c r="A33" s="85" t="s">
        <v>269</v>
      </c>
      <c r="B33" s="17">
        <v>2</v>
      </c>
      <c r="C33" s="80"/>
      <c r="D33" s="80"/>
      <c r="E33" s="80"/>
      <c r="F33" s="12"/>
    </row>
    <row r="34" spans="1:6" s="10" customFormat="1" ht="15.75" hidden="1">
      <c r="A34" s="85" t="s">
        <v>270</v>
      </c>
      <c r="B34" s="17">
        <v>2</v>
      </c>
      <c r="C34" s="80"/>
      <c r="D34" s="80"/>
      <c r="E34" s="80"/>
      <c r="F34" s="12"/>
    </row>
    <row r="35" spans="1:6" s="10" customFormat="1" ht="31.5" hidden="1">
      <c r="A35" s="85" t="s">
        <v>271</v>
      </c>
      <c r="B35" s="17">
        <v>2</v>
      </c>
      <c r="C35" s="80"/>
      <c r="D35" s="80"/>
      <c r="E35" s="80"/>
      <c r="F35" s="12"/>
    </row>
    <row r="36" spans="1:6" s="10" customFormat="1" ht="15.75" hidden="1">
      <c r="A36" s="85" t="s">
        <v>272</v>
      </c>
      <c r="B36" s="17">
        <v>2</v>
      </c>
      <c r="C36" s="80"/>
      <c r="D36" s="80"/>
      <c r="E36" s="80"/>
      <c r="F36" s="12"/>
    </row>
    <row r="37" spans="1:6" s="10" customFormat="1" ht="15.75" hidden="1">
      <c r="A37" s="85" t="s">
        <v>273</v>
      </c>
      <c r="B37" s="17">
        <v>2</v>
      </c>
      <c r="C37" s="80"/>
      <c r="D37" s="80"/>
      <c r="E37" s="80"/>
      <c r="F37" s="12"/>
    </row>
    <row r="38" spans="1:6" s="10" customFormat="1" ht="15.75" hidden="1">
      <c r="A38" s="85" t="s">
        <v>479</v>
      </c>
      <c r="B38" s="17">
        <v>2</v>
      </c>
      <c r="C38" s="80"/>
      <c r="D38" s="80"/>
      <c r="E38" s="80"/>
      <c r="F38" s="12"/>
    </row>
    <row r="39" spans="1:6" s="10" customFormat="1" ht="15.75" hidden="1">
      <c r="A39" s="85" t="s">
        <v>274</v>
      </c>
      <c r="B39" s="17">
        <v>2</v>
      </c>
      <c r="C39" s="80"/>
      <c r="D39" s="80"/>
      <c r="E39" s="80"/>
      <c r="F39" s="12"/>
    </row>
    <row r="40" spans="1:6" s="10" customFormat="1" ht="15.75" hidden="1">
      <c r="A40" s="85" t="s">
        <v>415</v>
      </c>
      <c r="B40" s="17">
        <v>2</v>
      </c>
      <c r="C40" s="80"/>
      <c r="D40" s="80"/>
      <c r="E40" s="80"/>
      <c r="F40" s="12"/>
    </row>
    <row r="41" spans="1:6" s="10" customFormat="1" ht="15.75" hidden="1">
      <c r="A41" s="85" t="s">
        <v>462</v>
      </c>
      <c r="B41" s="17">
        <v>2</v>
      </c>
      <c r="C41" s="80"/>
      <c r="D41" s="80"/>
      <c r="E41" s="80"/>
      <c r="F41" s="12"/>
    </row>
    <row r="42" spans="1:6" s="10" customFormat="1" ht="15.75" hidden="1">
      <c r="A42" s="85" t="s">
        <v>463</v>
      </c>
      <c r="B42" s="17">
        <v>2</v>
      </c>
      <c r="C42" s="80"/>
      <c r="D42" s="80"/>
      <c r="E42" s="80"/>
      <c r="F42" s="12"/>
    </row>
    <row r="43" spans="1:6" s="10" customFormat="1" ht="15.75" hidden="1">
      <c r="A43" s="85" t="s">
        <v>275</v>
      </c>
      <c r="B43" s="17">
        <v>2</v>
      </c>
      <c r="C43" s="80"/>
      <c r="D43" s="80"/>
      <c r="E43" s="80"/>
      <c r="F43" s="12"/>
    </row>
    <row r="44" spans="1:6" s="10" customFormat="1" ht="31.5">
      <c r="A44" s="108" t="s">
        <v>416</v>
      </c>
      <c r="B44" s="17"/>
      <c r="C44" s="80">
        <f>SUM(C32:C43)</f>
        <v>0</v>
      </c>
      <c r="D44" s="80">
        <f>SUM(D32:D43)</f>
        <v>312800</v>
      </c>
      <c r="E44" s="80">
        <f>SUM(E32:E43)</f>
        <v>312800</v>
      </c>
      <c r="F44" s="12"/>
    </row>
    <row r="45" spans="1:6" s="10" customFormat="1" ht="15.75" hidden="1">
      <c r="A45" s="85"/>
      <c r="B45" s="17"/>
      <c r="C45" s="80"/>
      <c r="D45" s="80"/>
      <c r="E45" s="80"/>
      <c r="F45" s="12"/>
    </row>
    <row r="46" spans="1:6" s="10" customFormat="1" ht="15.75" hidden="1">
      <c r="A46" s="108" t="s">
        <v>417</v>
      </c>
      <c r="B46" s="17"/>
      <c r="C46" s="80">
        <f>SUM(C45)</f>
        <v>0</v>
      </c>
      <c r="D46" s="80">
        <f>SUM(D45)</f>
        <v>0</v>
      </c>
      <c r="E46" s="80">
        <f>SUM(E45)</f>
        <v>0</v>
      </c>
      <c r="F46" s="12"/>
    </row>
    <row r="47" spans="1:6" s="10" customFormat="1" ht="15.75" hidden="1">
      <c r="A47" s="62"/>
      <c r="B47" s="17"/>
      <c r="C47" s="80"/>
      <c r="D47" s="80"/>
      <c r="E47" s="80"/>
      <c r="F47" s="12"/>
    </row>
    <row r="48" spans="1:6" s="10" customFormat="1" ht="15.75" hidden="1">
      <c r="A48" s="62" t="s">
        <v>277</v>
      </c>
      <c r="B48" s="17"/>
      <c r="C48" s="80"/>
      <c r="D48" s="80"/>
      <c r="E48" s="80"/>
      <c r="F48" s="12"/>
    </row>
    <row r="49" spans="1:6" s="10" customFormat="1" ht="15.75" hidden="1">
      <c r="A49" s="62"/>
      <c r="B49" s="17"/>
      <c r="C49" s="80"/>
      <c r="D49" s="80"/>
      <c r="E49" s="80"/>
      <c r="F49" s="12"/>
    </row>
    <row r="50" spans="1:6" s="10" customFormat="1" ht="31.5" hidden="1">
      <c r="A50" s="62" t="s">
        <v>280</v>
      </c>
      <c r="B50" s="17"/>
      <c r="C50" s="80"/>
      <c r="D50" s="80"/>
      <c r="E50" s="80"/>
      <c r="F50" s="12"/>
    </row>
    <row r="51" spans="1:6" s="10" customFormat="1" ht="15.75" hidden="1">
      <c r="A51" s="62"/>
      <c r="B51" s="17"/>
      <c r="C51" s="80"/>
      <c r="D51" s="80"/>
      <c r="E51" s="80"/>
      <c r="F51" s="12"/>
    </row>
    <row r="52" spans="1:6" s="10" customFormat="1" ht="31.5" hidden="1">
      <c r="A52" s="62" t="s">
        <v>279</v>
      </c>
      <c r="B52" s="17"/>
      <c r="C52" s="80"/>
      <c r="D52" s="80"/>
      <c r="E52" s="80"/>
      <c r="F52" s="12"/>
    </row>
    <row r="53" spans="1:6" s="10" customFormat="1" ht="15.75" hidden="1">
      <c r="A53" s="62"/>
      <c r="B53" s="17"/>
      <c r="C53" s="80"/>
      <c r="D53" s="80"/>
      <c r="E53" s="80"/>
      <c r="F53" s="12"/>
    </row>
    <row r="54" spans="1:6" s="10" customFormat="1" ht="31.5" hidden="1">
      <c r="A54" s="62" t="s">
        <v>278</v>
      </c>
      <c r="B54" s="17"/>
      <c r="C54" s="80"/>
      <c r="D54" s="80"/>
      <c r="E54" s="80"/>
      <c r="F54" s="12"/>
    </row>
    <row r="55" spans="1:6" s="10" customFormat="1" ht="15.75" hidden="1">
      <c r="A55" s="85" t="s">
        <v>477</v>
      </c>
      <c r="B55" s="17">
        <v>2</v>
      </c>
      <c r="C55" s="80"/>
      <c r="D55" s="80"/>
      <c r="E55" s="80"/>
      <c r="F55" s="12"/>
    </row>
    <row r="56" spans="1:6" s="10" customFormat="1" ht="15.75" hidden="1">
      <c r="A56" s="85"/>
      <c r="B56" s="17"/>
      <c r="C56" s="80"/>
      <c r="D56" s="80"/>
      <c r="E56" s="80"/>
      <c r="F56" s="12"/>
    </row>
    <row r="57" spans="1:6" s="10" customFormat="1" ht="15.75" hidden="1">
      <c r="A57" s="85"/>
      <c r="B57" s="17"/>
      <c r="C57" s="80"/>
      <c r="D57" s="80"/>
      <c r="E57" s="80"/>
      <c r="F57" s="12"/>
    </row>
    <row r="58" spans="1:6" s="10" customFormat="1" ht="15.75" hidden="1">
      <c r="A58" s="85" t="s">
        <v>478</v>
      </c>
      <c r="B58" s="17">
        <v>2</v>
      </c>
      <c r="C58" s="80"/>
      <c r="D58" s="80"/>
      <c r="E58" s="80"/>
      <c r="F58" s="12"/>
    </row>
    <row r="59" spans="1:6" s="10" customFormat="1" ht="15.75" hidden="1">
      <c r="A59" s="107" t="s">
        <v>454</v>
      </c>
      <c r="B59" s="98"/>
      <c r="C59" s="80">
        <f>SUM(C55:C58)</f>
        <v>0</v>
      </c>
      <c r="D59" s="80">
        <f>SUM(D55:D58)</f>
        <v>0</v>
      </c>
      <c r="E59" s="80">
        <f>SUM(E55:E58)</f>
        <v>0</v>
      </c>
      <c r="F59" s="12"/>
    </row>
    <row r="60" spans="1:6" s="10" customFormat="1" ht="15.75" hidden="1">
      <c r="A60" s="85" t="s">
        <v>140</v>
      </c>
      <c r="B60" s="98">
        <v>2</v>
      </c>
      <c r="C60" s="80"/>
      <c r="D60" s="80"/>
      <c r="E60" s="80"/>
      <c r="F60" s="12"/>
    </row>
    <row r="61" spans="1:6" s="10" customFormat="1" ht="15.75" hidden="1">
      <c r="A61" s="85" t="s">
        <v>281</v>
      </c>
      <c r="B61" s="98">
        <v>2</v>
      </c>
      <c r="C61" s="80"/>
      <c r="D61" s="80"/>
      <c r="E61" s="80"/>
      <c r="F61" s="12"/>
    </row>
    <row r="62" spans="1:6" s="10" customFormat="1" ht="15.75" hidden="1">
      <c r="A62" s="85" t="s">
        <v>141</v>
      </c>
      <c r="B62" s="98">
        <v>2</v>
      </c>
      <c r="C62" s="80"/>
      <c r="D62" s="80"/>
      <c r="E62" s="80"/>
      <c r="F62" s="12"/>
    </row>
    <row r="63" spans="1:6" s="10" customFormat="1" ht="15.75" hidden="1">
      <c r="A63" s="107" t="s">
        <v>143</v>
      </c>
      <c r="B63" s="98"/>
      <c r="C63" s="80">
        <f>SUM(C60:C62)</f>
        <v>0</v>
      </c>
      <c r="D63" s="80">
        <f>SUM(D60:D62)</f>
        <v>0</v>
      </c>
      <c r="E63" s="80">
        <f>SUM(E60:E62)</f>
        <v>0</v>
      </c>
      <c r="F63" s="12"/>
    </row>
    <row r="64" spans="1:6" s="10" customFormat="1" ht="15.75" hidden="1">
      <c r="A64" s="85" t="s">
        <v>489</v>
      </c>
      <c r="B64" s="98">
        <v>2</v>
      </c>
      <c r="C64" s="80"/>
      <c r="D64" s="80"/>
      <c r="E64" s="80"/>
      <c r="F64" s="12"/>
    </row>
    <row r="65" spans="1:6" s="10" customFormat="1" ht="15.75" hidden="1">
      <c r="A65" s="85"/>
      <c r="B65" s="98"/>
      <c r="C65" s="80"/>
      <c r="D65" s="80"/>
      <c r="E65" s="80"/>
      <c r="F65" s="12"/>
    </row>
    <row r="66" spans="1:6" s="10" customFormat="1" ht="15.75" hidden="1">
      <c r="A66" s="85"/>
      <c r="B66" s="98"/>
      <c r="C66" s="80"/>
      <c r="D66" s="80"/>
      <c r="E66" s="80"/>
      <c r="F66" s="12"/>
    </row>
    <row r="67" spans="1:6" s="10" customFormat="1" ht="15.75" hidden="1">
      <c r="A67" s="85"/>
      <c r="B67" s="98"/>
      <c r="C67" s="80"/>
      <c r="D67" s="80"/>
      <c r="E67" s="80"/>
      <c r="F67" s="12"/>
    </row>
    <row r="68" spans="1:6" s="10" customFormat="1" ht="15.75" hidden="1">
      <c r="A68" s="107" t="s">
        <v>144</v>
      </c>
      <c r="B68" s="98"/>
      <c r="C68" s="80">
        <f>SUM(C64:C67)</f>
        <v>0</v>
      </c>
      <c r="D68" s="80">
        <f>SUM(D64:D67)</f>
        <v>0</v>
      </c>
      <c r="E68" s="80">
        <f>SUM(E64:E67)</f>
        <v>0</v>
      </c>
      <c r="F68" s="12"/>
    </row>
    <row r="69" spans="1:6" s="10" customFormat="1" ht="15.75" hidden="1">
      <c r="A69" s="85" t="s">
        <v>115</v>
      </c>
      <c r="B69" s="17">
        <v>2</v>
      </c>
      <c r="C69" s="80"/>
      <c r="D69" s="80"/>
      <c r="E69" s="80"/>
      <c r="F69" s="12"/>
    </row>
    <row r="70" spans="1:6" s="10" customFormat="1" ht="15.75" hidden="1">
      <c r="A70" s="85" t="s">
        <v>431</v>
      </c>
      <c r="B70" s="100">
        <v>2</v>
      </c>
      <c r="C70" s="80"/>
      <c r="D70" s="80"/>
      <c r="E70" s="80"/>
      <c r="F70" s="12"/>
    </row>
    <row r="71" spans="1:6" s="10" customFormat="1" ht="15.75" hidden="1">
      <c r="A71" s="85" t="s">
        <v>440</v>
      </c>
      <c r="B71" s="100">
        <v>2</v>
      </c>
      <c r="C71" s="80"/>
      <c r="D71" s="80"/>
      <c r="E71" s="80"/>
      <c r="F71" s="12"/>
    </row>
    <row r="72" spans="1:6" s="10" customFormat="1" ht="15.75" hidden="1">
      <c r="A72" s="85" t="s">
        <v>432</v>
      </c>
      <c r="B72" s="100">
        <v>2</v>
      </c>
      <c r="C72" s="80"/>
      <c r="D72" s="80"/>
      <c r="E72" s="80"/>
      <c r="F72" s="12"/>
    </row>
    <row r="73" spans="1:6" s="10" customFormat="1" ht="15.75" hidden="1">
      <c r="A73" s="85" t="s">
        <v>441</v>
      </c>
      <c r="B73" s="100">
        <v>2</v>
      </c>
      <c r="C73" s="80"/>
      <c r="D73" s="80"/>
      <c r="E73" s="80"/>
      <c r="F73" s="12"/>
    </row>
    <row r="74" spans="1:6" s="10" customFormat="1" ht="15.75" hidden="1">
      <c r="A74" s="85" t="s">
        <v>433</v>
      </c>
      <c r="B74" s="100">
        <v>2</v>
      </c>
      <c r="C74" s="80"/>
      <c r="D74" s="80"/>
      <c r="E74" s="80"/>
      <c r="F74" s="12"/>
    </row>
    <row r="75" spans="1:6" s="10" customFormat="1" ht="15.75" hidden="1">
      <c r="A75" s="85" t="s">
        <v>442</v>
      </c>
      <c r="B75" s="100">
        <v>2</v>
      </c>
      <c r="C75" s="80"/>
      <c r="D75" s="80"/>
      <c r="E75" s="80"/>
      <c r="F75" s="12"/>
    </row>
    <row r="76" spans="1:6" s="10" customFormat="1" ht="15.75" hidden="1">
      <c r="A76" s="85" t="s">
        <v>104</v>
      </c>
      <c r="B76" s="17"/>
      <c r="C76" s="80"/>
      <c r="D76" s="80"/>
      <c r="E76" s="80"/>
      <c r="F76" s="12"/>
    </row>
    <row r="77" spans="1:6" s="10" customFormat="1" ht="15.75" hidden="1">
      <c r="A77" s="85" t="s">
        <v>104</v>
      </c>
      <c r="B77" s="17"/>
      <c r="C77" s="80"/>
      <c r="D77" s="80"/>
      <c r="E77" s="80"/>
      <c r="F77" s="12"/>
    </row>
    <row r="78" spans="1:6" s="10" customFormat="1" ht="15.75" hidden="1">
      <c r="A78" s="107" t="s">
        <v>145</v>
      </c>
      <c r="B78" s="17"/>
      <c r="C78" s="80">
        <f>SUM(C69:C77)</f>
        <v>0</v>
      </c>
      <c r="D78" s="80">
        <f>SUM(D69:D77)</f>
        <v>0</v>
      </c>
      <c r="E78" s="80">
        <f>SUM(E69:E77)</f>
        <v>0</v>
      </c>
      <c r="F78" s="12"/>
    </row>
    <row r="79" spans="1:6" s="10" customFormat="1" ht="15.75" hidden="1">
      <c r="A79" s="85" t="s">
        <v>443</v>
      </c>
      <c r="B79" s="100">
        <v>2</v>
      </c>
      <c r="C79" s="80"/>
      <c r="D79" s="80"/>
      <c r="E79" s="80"/>
      <c r="F79" s="12"/>
    </row>
    <row r="80" spans="1:6" s="10" customFormat="1" ht="15.75" hidden="1">
      <c r="A80" s="85" t="s">
        <v>444</v>
      </c>
      <c r="B80" s="100">
        <v>2</v>
      </c>
      <c r="C80" s="80"/>
      <c r="D80" s="80"/>
      <c r="E80" s="80"/>
      <c r="F80" s="12"/>
    </row>
    <row r="81" spans="1:6" s="10" customFormat="1" ht="15.75" hidden="1">
      <c r="A81" s="85" t="s">
        <v>445</v>
      </c>
      <c r="B81" s="100">
        <v>2</v>
      </c>
      <c r="C81" s="80"/>
      <c r="D81" s="80"/>
      <c r="E81" s="80"/>
      <c r="F81" s="12"/>
    </row>
    <row r="82" spans="1:6" s="10" customFormat="1" ht="15.75" hidden="1">
      <c r="A82" s="85" t="s">
        <v>446</v>
      </c>
      <c r="B82" s="100">
        <v>2</v>
      </c>
      <c r="C82" s="80"/>
      <c r="D82" s="80"/>
      <c r="E82" s="80"/>
      <c r="F82" s="12"/>
    </row>
    <row r="83" spans="1:6" s="10" customFormat="1" ht="15.75" hidden="1">
      <c r="A83" s="85" t="s">
        <v>447</v>
      </c>
      <c r="B83" s="100">
        <v>2</v>
      </c>
      <c r="C83" s="80"/>
      <c r="D83" s="80"/>
      <c r="E83" s="80"/>
      <c r="F83" s="12"/>
    </row>
    <row r="84" spans="1:6" s="10" customFormat="1" ht="15.75" hidden="1">
      <c r="A84" s="85" t="s">
        <v>448</v>
      </c>
      <c r="B84" s="100">
        <v>2</v>
      </c>
      <c r="C84" s="80"/>
      <c r="D84" s="80"/>
      <c r="E84" s="80"/>
      <c r="F84" s="12"/>
    </row>
    <row r="85" spans="1:6" s="10" customFormat="1" ht="15.75" hidden="1">
      <c r="A85" s="85" t="s">
        <v>449</v>
      </c>
      <c r="B85" s="17">
        <v>2</v>
      </c>
      <c r="C85" s="80"/>
      <c r="D85" s="80"/>
      <c r="E85" s="80"/>
      <c r="F85" s="12"/>
    </row>
    <row r="86" spans="1:6" s="10" customFormat="1" ht="15.75" hidden="1">
      <c r="A86" s="85" t="s">
        <v>450</v>
      </c>
      <c r="B86" s="17">
        <v>2</v>
      </c>
      <c r="C86" s="80"/>
      <c r="D86" s="80"/>
      <c r="E86" s="80"/>
      <c r="F86" s="12"/>
    </row>
    <row r="87" spans="1:6" s="10" customFormat="1" ht="15.75" hidden="1">
      <c r="A87" s="85" t="s">
        <v>104</v>
      </c>
      <c r="B87" s="17"/>
      <c r="C87" s="80"/>
      <c r="D87" s="80"/>
      <c r="E87" s="80"/>
      <c r="F87" s="12"/>
    </row>
    <row r="88" spans="1:6" s="10" customFormat="1" ht="15.75" hidden="1">
      <c r="A88" s="85" t="s">
        <v>104</v>
      </c>
      <c r="B88" s="17"/>
      <c r="C88" s="80"/>
      <c r="D88" s="80"/>
      <c r="E88" s="80"/>
      <c r="F88" s="12"/>
    </row>
    <row r="89" spans="1:6" s="10" customFormat="1" ht="15.75" hidden="1">
      <c r="A89" s="107" t="s">
        <v>282</v>
      </c>
      <c r="B89" s="17"/>
      <c r="C89" s="80">
        <f>SUM(C79:C88)</f>
        <v>0</v>
      </c>
      <c r="D89" s="80">
        <f>SUM(D79:D88)</f>
        <v>0</v>
      </c>
      <c r="E89" s="80">
        <f>SUM(E79:E88)</f>
        <v>0</v>
      </c>
      <c r="F89" s="12"/>
    </row>
    <row r="90" spans="1:6" s="10" customFormat="1" ht="15.75" hidden="1">
      <c r="A90" s="62"/>
      <c r="B90" s="17"/>
      <c r="C90" s="80"/>
      <c r="D90" s="80"/>
      <c r="E90" s="80"/>
      <c r="F90" s="12"/>
    </row>
    <row r="91" spans="1:6" s="10" customFormat="1" ht="15.75" hidden="1">
      <c r="A91" s="62"/>
      <c r="B91" s="17"/>
      <c r="C91" s="80"/>
      <c r="D91" s="80"/>
      <c r="E91" s="80"/>
      <c r="F91" s="12"/>
    </row>
    <row r="92" spans="1:6" s="10" customFormat="1" ht="31.5" hidden="1">
      <c r="A92" s="108" t="s">
        <v>283</v>
      </c>
      <c r="B92" s="17"/>
      <c r="C92" s="80">
        <f>C59+C63+C68+C78+C89</f>
        <v>0</v>
      </c>
      <c r="D92" s="80">
        <f>D59+D63+D68+D78+D89</f>
        <v>0</v>
      </c>
      <c r="E92" s="80">
        <f>E59+E63+E68+E78+E89</f>
        <v>0</v>
      </c>
      <c r="F92" s="12"/>
    </row>
    <row r="93" spans="1:6" s="10" customFormat="1" ht="31.5">
      <c r="A93" s="43" t="s">
        <v>253</v>
      </c>
      <c r="B93" s="100"/>
      <c r="C93" s="82">
        <f>SUM(C94:C94:C96)</f>
        <v>8929065</v>
      </c>
      <c r="D93" s="82">
        <f>SUM(D94:D94:D96)</f>
        <v>9352585</v>
      </c>
      <c r="E93" s="82">
        <f>SUM(E94:E94:E96)</f>
        <v>9352585</v>
      </c>
      <c r="F93" s="12"/>
    </row>
    <row r="94" spans="1:6" s="10" customFormat="1" ht="15.75">
      <c r="A94" s="85" t="s">
        <v>376</v>
      </c>
      <c r="B94" s="98">
        <v>1</v>
      </c>
      <c r="C94" s="80">
        <f>SUMIF($B$6:$B$93,"1",C$6:C$93)</f>
        <v>0</v>
      </c>
      <c r="D94" s="80">
        <f>SUMIF($B$6:$B$93,"1",D$6:D$93)</f>
        <v>0</v>
      </c>
      <c r="E94" s="80">
        <f>SUMIF($B$6:$B$93,"1",E$6:E$93)</f>
        <v>0</v>
      </c>
      <c r="F94" s="12"/>
    </row>
    <row r="95" spans="1:6" s="10" customFormat="1" ht="15.75">
      <c r="A95" s="85" t="s">
        <v>218</v>
      </c>
      <c r="B95" s="98">
        <v>2</v>
      </c>
      <c r="C95" s="80">
        <f>SUMIF($B$6:$B$93,"2",C$6:C$93)</f>
        <v>8929065</v>
      </c>
      <c r="D95" s="80">
        <f>SUMIF($B$6:$B$93,"2",D$6:D$93)</f>
        <v>9352585</v>
      </c>
      <c r="E95" s="80">
        <f>SUMIF($B$6:$B$93,"2",E$6:E$93)</f>
        <v>9352585</v>
      </c>
      <c r="F95" s="12"/>
    </row>
    <row r="96" spans="1:6" s="10" customFormat="1" ht="15.75">
      <c r="A96" s="85" t="s">
        <v>110</v>
      </c>
      <c r="B96" s="98">
        <v>3</v>
      </c>
      <c r="C96" s="80">
        <f>SUMIF($B$6:$B$93,"3",C$6:C$93)</f>
        <v>0</v>
      </c>
      <c r="D96" s="80">
        <f>SUMIF($B$6:$B$93,"3",D$6:D$93)</f>
        <v>0</v>
      </c>
      <c r="E96" s="80">
        <f>SUMIF($B$6:$B$93,"3",E$6:E$93)</f>
        <v>0</v>
      </c>
      <c r="F96" s="12"/>
    </row>
    <row r="97" spans="1:6" s="10" customFormat="1" ht="31.5">
      <c r="A97" s="66" t="s">
        <v>284</v>
      </c>
      <c r="B97" s="17"/>
      <c r="C97" s="82"/>
      <c r="D97" s="82"/>
      <c r="E97" s="82"/>
      <c r="F97" s="12"/>
    </row>
    <row r="98" spans="1:6" s="10" customFormat="1" ht="15.75" hidden="1">
      <c r="A98" s="85" t="s">
        <v>142</v>
      </c>
      <c r="B98" s="17">
        <v>2</v>
      </c>
      <c r="C98" s="80"/>
      <c r="D98" s="80"/>
      <c r="E98" s="80"/>
      <c r="F98" s="12"/>
    </row>
    <row r="99" spans="1:6" s="10" customFormat="1" ht="15.75" hidden="1">
      <c r="A99" s="85" t="s">
        <v>286</v>
      </c>
      <c r="B99" s="17">
        <v>2</v>
      </c>
      <c r="C99" s="80"/>
      <c r="D99" s="80"/>
      <c r="E99" s="80"/>
      <c r="F99" s="12"/>
    </row>
    <row r="100" spans="1:6" s="10" customFormat="1" ht="31.5" hidden="1">
      <c r="A100" s="85" t="s">
        <v>287</v>
      </c>
      <c r="B100" s="17">
        <v>2</v>
      </c>
      <c r="C100" s="80"/>
      <c r="D100" s="80"/>
      <c r="E100" s="80"/>
      <c r="F100" s="12"/>
    </row>
    <row r="101" spans="1:6" s="10" customFormat="1" ht="31.5" hidden="1">
      <c r="A101" s="85" t="s">
        <v>288</v>
      </c>
      <c r="B101" s="17">
        <v>2</v>
      </c>
      <c r="C101" s="80"/>
      <c r="D101" s="80"/>
      <c r="E101" s="80"/>
      <c r="F101" s="12"/>
    </row>
    <row r="102" spans="1:6" s="10" customFormat="1" ht="31.5" hidden="1">
      <c r="A102" s="85" t="s">
        <v>289</v>
      </c>
      <c r="B102" s="17">
        <v>2</v>
      </c>
      <c r="C102" s="80"/>
      <c r="D102" s="80"/>
      <c r="E102" s="80"/>
      <c r="F102" s="12"/>
    </row>
    <row r="103" spans="1:6" s="10" customFormat="1" ht="15.75" hidden="1">
      <c r="A103" s="85" t="s">
        <v>290</v>
      </c>
      <c r="B103" s="17">
        <v>2</v>
      </c>
      <c r="C103" s="80"/>
      <c r="D103" s="80"/>
      <c r="E103" s="80"/>
      <c r="F103" s="12"/>
    </row>
    <row r="104" spans="1:6" s="10" customFormat="1" ht="15.75" hidden="1">
      <c r="A104" s="107" t="s">
        <v>291</v>
      </c>
      <c r="B104" s="17"/>
      <c r="C104" s="80">
        <f>SUM(C98:C103)</f>
        <v>0</v>
      </c>
      <c r="D104" s="80">
        <f>SUM(D98:D103)</f>
        <v>0</v>
      </c>
      <c r="E104" s="80">
        <f>SUM(E98:E103)</f>
        <v>0</v>
      </c>
      <c r="F104" s="12"/>
    </row>
    <row r="105" spans="1:6" s="10" customFormat="1" ht="15.75" hidden="1">
      <c r="A105" s="85"/>
      <c r="B105" s="17"/>
      <c r="C105" s="80"/>
      <c r="D105" s="80"/>
      <c r="E105" s="80"/>
      <c r="F105" s="12"/>
    </row>
    <row r="106" spans="1:6" s="10" customFormat="1" ht="15.75" hidden="1">
      <c r="A106" s="85"/>
      <c r="B106" s="17"/>
      <c r="C106" s="80"/>
      <c r="D106" s="80"/>
      <c r="E106" s="80"/>
      <c r="F106" s="12"/>
    </row>
    <row r="107" spans="1:6" s="10" customFormat="1" ht="15.75" hidden="1">
      <c r="A107" s="107" t="s">
        <v>292</v>
      </c>
      <c r="B107" s="17"/>
      <c r="C107" s="80">
        <f>SUM(C105:C106)</f>
        <v>0</v>
      </c>
      <c r="D107" s="80">
        <f>SUM(D105:D106)</f>
        <v>0</v>
      </c>
      <c r="E107" s="80">
        <f>SUM(E105:E106)</f>
        <v>0</v>
      </c>
      <c r="F107" s="12"/>
    </row>
    <row r="108" spans="1:6" s="10" customFormat="1" ht="15.75" hidden="1">
      <c r="A108" s="108" t="s">
        <v>293</v>
      </c>
      <c r="B108" s="17"/>
      <c r="C108" s="80">
        <f>C104+C107</f>
        <v>0</v>
      </c>
      <c r="D108" s="80">
        <f>D104+D107</f>
        <v>0</v>
      </c>
      <c r="E108" s="80">
        <f>E104+E107</f>
        <v>0</v>
      </c>
      <c r="F108" s="12"/>
    </row>
    <row r="109" spans="1:6" s="10" customFormat="1" ht="15.75" hidden="1">
      <c r="A109" s="62"/>
      <c r="B109" s="17"/>
      <c r="C109" s="80"/>
      <c r="D109" s="80"/>
      <c r="E109" s="80"/>
      <c r="F109" s="12"/>
    </row>
    <row r="110" spans="1:6" s="10" customFormat="1" ht="31.5" hidden="1">
      <c r="A110" s="62" t="s">
        <v>294</v>
      </c>
      <c r="B110" s="17"/>
      <c r="C110" s="80"/>
      <c r="D110" s="80"/>
      <c r="E110" s="80"/>
      <c r="F110" s="12"/>
    </row>
    <row r="111" spans="1:6" s="10" customFormat="1" ht="15.75" hidden="1">
      <c r="A111" s="62"/>
      <c r="B111" s="17"/>
      <c r="C111" s="80"/>
      <c r="D111" s="80"/>
      <c r="E111" s="80"/>
      <c r="F111" s="12"/>
    </row>
    <row r="112" spans="1:6" s="10" customFormat="1" ht="31.5" hidden="1">
      <c r="A112" s="62" t="s">
        <v>295</v>
      </c>
      <c r="B112" s="17"/>
      <c r="C112" s="80"/>
      <c r="D112" s="80"/>
      <c r="E112" s="80"/>
      <c r="F112" s="12"/>
    </row>
    <row r="113" spans="1:6" s="10" customFormat="1" ht="15.75" hidden="1">
      <c r="A113" s="62"/>
      <c r="B113" s="17"/>
      <c r="C113" s="80"/>
      <c r="D113" s="80"/>
      <c r="E113" s="80"/>
      <c r="F113" s="12"/>
    </row>
    <row r="114" spans="1:6" s="10" customFormat="1" ht="31.5" hidden="1">
      <c r="A114" s="62" t="s">
        <v>296</v>
      </c>
      <c r="B114" s="17"/>
      <c r="C114" s="80"/>
      <c r="D114" s="80"/>
      <c r="E114" s="80"/>
      <c r="F114" s="12"/>
    </row>
    <row r="115" spans="1:6" s="10" customFormat="1" ht="31.5">
      <c r="A115" s="85" t="s">
        <v>465</v>
      </c>
      <c r="B115" s="17">
        <v>2</v>
      </c>
      <c r="C115" s="80">
        <v>1500000</v>
      </c>
      <c r="D115" s="80">
        <v>1465202</v>
      </c>
      <c r="E115" s="80">
        <v>1465202</v>
      </c>
      <c r="F115" s="12"/>
    </row>
    <row r="116" spans="1:6" s="10" customFormat="1" ht="15.75">
      <c r="A116" s="62" t="s">
        <v>514</v>
      </c>
      <c r="B116" s="17">
        <v>2</v>
      </c>
      <c r="C116" s="80">
        <v>7104626</v>
      </c>
      <c r="D116" s="80">
        <v>11844728</v>
      </c>
      <c r="E116" s="80">
        <v>11844728</v>
      </c>
      <c r="F116" s="12"/>
    </row>
    <row r="117" spans="1:6" s="10" customFormat="1" ht="15.75">
      <c r="A117" s="107" t="s">
        <v>466</v>
      </c>
      <c r="B117" s="17"/>
      <c r="C117" s="80">
        <f>SUM(C114:C116)</f>
        <v>8604626</v>
      </c>
      <c r="D117" s="80">
        <f>SUM(D114:D116)</f>
        <v>13309930</v>
      </c>
      <c r="E117" s="80">
        <f>SUM(E114:E116)</f>
        <v>13309930</v>
      </c>
      <c r="F117" s="12"/>
    </row>
    <row r="118" spans="1:6" s="10" customFormat="1" ht="15.75">
      <c r="A118" s="62" t="s">
        <v>508</v>
      </c>
      <c r="B118" s="17">
        <v>2</v>
      </c>
      <c r="C118" s="80">
        <v>7270000</v>
      </c>
      <c r="D118" s="80"/>
      <c r="E118" s="80"/>
      <c r="F118" s="12"/>
    </row>
    <row r="119" spans="1:6" s="10" customFormat="1" ht="31.5">
      <c r="A119" s="107" t="s">
        <v>512</v>
      </c>
      <c r="B119" s="17"/>
      <c r="C119" s="80">
        <f>SUM(C118)</f>
        <v>7270000</v>
      </c>
      <c r="D119" s="80">
        <f>SUM(D118)</f>
        <v>0</v>
      </c>
      <c r="E119" s="80">
        <f>SUM(E118)</f>
        <v>0</v>
      </c>
      <c r="F119" s="12"/>
    </row>
    <row r="120" spans="1:6" s="10" customFormat="1" ht="15.75" hidden="1">
      <c r="A120" s="107"/>
      <c r="B120" s="17"/>
      <c r="C120" s="80"/>
      <c r="D120" s="80"/>
      <c r="E120" s="80"/>
      <c r="F120" s="12"/>
    </row>
    <row r="121" spans="1:6" s="10" customFormat="1" ht="15.75" hidden="1">
      <c r="A121" s="85"/>
      <c r="B121" s="17"/>
      <c r="C121" s="80"/>
      <c r="D121" s="80"/>
      <c r="E121" s="80"/>
      <c r="F121" s="12"/>
    </row>
    <row r="122" spans="1:6" s="10" customFormat="1" ht="15.75" hidden="1">
      <c r="A122" s="107" t="s">
        <v>144</v>
      </c>
      <c r="B122" s="17"/>
      <c r="C122" s="80">
        <f>SUM(C120:C121)</f>
        <v>0</v>
      </c>
      <c r="D122" s="80">
        <f>SUM(D120:D121)</f>
        <v>0</v>
      </c>
      <c r="E122" s="80">
        <f>SUM(E120:E121)</f>
        <v>0</v>
      </c>
      <c r="F122" s="12"/>
    </row>
    <row r="123" spans="1:6" s="10" customFormat="1" ht="15.75" hidden="1">
      <c r="A123" s="107"/>
      <c r="B123" s="17"/>
      <c r="C123" s="80"/>
      <c r="D123" s="80"/>
      <c r="E123" s="80"/>
      <c r="F123" s="12"/>
    </row>
    <row r="124" spans="1:6" s="10" customFormat="1" ht="15.75" hidden="1">
      <c r="A124" s="122"/>
      <c r="B124" s="17"/>
      <c r="C124" s="80"/>
      <c r="D124" s="80"/>
      <c r="E124" s="80"/>
      <c r="F124" s="12"/>
    </row>
    <row r="125" spans="1:6" s="10" customFormat="1" ht="15.75" hidden="1">
      <c r="A125" s="122"/>
      <c r="B125" s="17"/>
      <c r="C125" s="80"/>
      <c r="D125" s="80"/>
      <c r="E125" s="80"/>
      <c r="F125" s="12"/>
    </row>
    <row r="126" spans="1:6" s="10" customFormat="1" ht="15.75" hidden="1">
      <c r="A126" s="107" t="s">
        <v>145</v>
      </c>
      <c r="B126" s="17"/>
      <c r="C126" s="80">
        <f>SUM(C124:C125)</f>
        <v>0</v>
      </c>
      <c r="D126" s="80">
        <f>SUM(D124:D125)</f>
        <v>0</v>
      </c>
      <c r="E126" s="80">
        <f>SUM(E124:E125)</f>
        <v>0</v>
      </c>
      <c r="F126" s="12"/>
    </row>
    <row r="127" spans="1:6" s="10" customFormat="1" ht="31.5">
      <c r="A127" s="62" t="s">
        <v>297</v>
      </c>
      <c r="B127" s="17"/>
      <c r="C127" s="80">
        <f>C117+C126+C119+C122</f>
        <v>15874626</v>
      </c>
      <c r="D127" s="80">
        <f>D117+D126+D119+D122</f>
        <v>13309930</v>
      </c>
      <c r="E127" s="80">
        <f>E117+E126+E119+E122</f>
        <v>13309930</v>
      </c>
      <c r="F127" s="12"/>
    </row>
    <row r="128" spans="1:6" s="10" customFormat="1" ht="31.5">
      <c r="A128" s="43" t="s">
        <v>284</v>
      </c>
      <c r="B128" s="100"/>
      <c r="C128" s="82">
        <f>SUM(C129:C129:C131)</f>
        <v>15874626</v>
      </c>
      <c r="D128" s="82">
        <f>SUM(D129:D129:D131)</f>
        <v>13309930</v>
      </c>
      <c r="E128" s="82">
        <f>SUM(E129:E129:E131)</f>
        <v>13309930</v>
      </c>
      <c r="F128" s="12"/>
    </row>
    <row r="129" spans="1:6" s="10" customFormat="1" ht="15.75">
      <c r="A129" s="85" t="s">
        <v>376</v>
      </c>
      <c r="B129" s="98">
        <v>1</v>
      </c>
      <c r="C129" s="80">
        <f>SUMIF($B$97:$B$128,"1",C$97:C$128)</f>
        <v>0</v>
      </c>
      <c r="D129" s="80">
        <f>SUMIF($B$97:$B$128,"1",D$97:D$128)</f>
        <v>0</v>
      </c>
      <c r="E129" s="80">
        <f>SUMIF($B$97:$B$128,"1",E$97:E$128)</f>
        <v>0</v>
      </c>
      <c r="F129" s="12"/>
    </row>
    <row r="130" spans="1:6" s="10" customFormat="1" ht="15.75">
      <c r="A130" s="85" t="s">
        <v>218</v>
      </c>
      <c r="B130" s="98">
        <v>2</v>
      </c>
      <c r="C130" s="80">
        <f>SUMIF($B$97:$B$128,"2",C$97:C$128)</f>
        <v>15874626</v>
      </c>
      <c r="D130" s="80">
        <f>SUMIF($B$97:$B$128,"2",D$97:D$128)</f>
        <v>13309930</v>
      </c>
      <c r="E130" s="80">
        <f>SUMIF($B$97:$B$128,"2",E$97:E$128)</f>
        <v>13309930</v>
      </c>
      <c r="F130" s="12"/>
    </row>
    <row r="131" spans="1:6" s="10" customFormat="1" ht="15.75">
      <c r="A131" s="85" t="s">
        <v>110</v>
      </c>
      <c r="B131" s="98">
        <v>3</v>
      </c>
      <c r="C131" s="80">
        <f>SUMIF($B$97:$B$128,"3",C$97:C$128)</f>
        <v>0</v>
      </c>
      <c r="D131" s="80">
        <f>SUMIF($B$97:$B$128,"3",D$97:D$128)</f>
        <v>0</v>
      </c>
      <c r="E131" s="80">
        <f>SUMIF($B$97:$B$128,"3",E$97:E$128)</f>
        <v>0</v>
      </c>
      <c r="F131" s="12"/>
    </row>
    <row r="132" spans="1:6" s="10" customFormat="1" ht="15.75">
      <c r="A132" s="66" t="s">
        <v>299</v>
      </c>
      <c r="B132" s="17"/>
      <c r="C132" s="82"/>
      <c r="D132" s="82"/>
      <c r="E132" s="82"/>
      <c r="F132" s="12"/>
    </row>
    <row r="133" spans="1:6" s="10" customFormat="1" ht="31.5" hidden="1">
      <c r="A133" s="85" t="s">
        <v>301</v>
      </c>
      <c r="B133" s="17">
        <v>2</v>
      </c>
      <c r="C133" s="80"/>
      <c r="D133" s="80"/>
      <c r="E133" s="80"/>
      <c r="F133" s="12"/>
    </row>
    <row r="134" spans="1:6" s="10" customFormat="1" ht="15.75" hidden="1">
      <c r="A134" s="108" t="s">
        <v>300</v>
      </c>
      <c r="B134" s="17"/>
      <c r="C134" s="80">
        <f>SUM(C133)</f>
        <v>0</v>
      </c>
      <c r="D134" s="80">
        <f>SUM(D133)</f>
        <v>0</v>
      </c>
      <c r="E134" s="80">
        <f>SUM(E133)</f>
        <v>0</v>
      </c>
      <c r="F134" s="12"/>
    </row>
    <row r="135" spans="1:6" s="10" customFormat="1" ht="15.75" hidden="1">
      <c r="A135" s="85" t="s">
        <v>102</v>
      </c>
      <c r="B135" s="17">
        <v>3</v>
      </c>
      <c r="C135" s="80"/>
      <c r="D135" s="80"/>
      <c r="E135" s="80"/>
      <c r="F135" s="12"/>
    </row>
    <row r="136" spans="1:6" s="10" customFormat="1" ht="15.75">
      <c r="A136" s="85" t="s">
        <v>101</v>
      </c>
      <c r="B136" s="17">
        <v>3</v>
      </c>
      <c r="C136" s="80">
        <v>1740000</v>
      </c>
      <c r="D136" s="80">
        <v>1740000</v>
      </c>
      <c r="E136" s="80">
        <v>1680701</v>
      </c>
      <c r="F136" s="12"/>
    </row>
    <row r="137" spans="1:6" s="10" customFormat="1" ht="15.75">
      <c r="A137" s="108" t="s">
        <v>302</v>
      </c>
      <c r="B137" s="17"/>
      <c r="C137" s="80">
        <f>SUM(C135:C136)</f>
        <v>1740000</v>
      </c>
      <c r="D137" s="80">
        <f>SUM(D135:D136)</f>
        <v>1740000</v>
      </c>
      <c r="E137" s="80">
        <f>SUM(E135:E136)</f>
        <v>1680701</v>
      </c>
      <c r="F137" s="12"/>
    </row>
    <row r="138" spans="1:6" s="10" customFormat="1" ht="31.5">
      <c r="A138" s="85" t="s">
        <v>303</v>
      </c>
      <c r="B138" s="17">
        <v>3</v>
      </c>
      <c r="C138" s="80">
        <v>1260000</v>
      </c>
      <c r="D138" s="80">
        <v>1260000</v>
      </c>
      <c r="E138" s="80">
        <v>1578600</v>
      </c>
      <c r="F138" s="12"/>
    </row>
    <row r="139" spans="1:6" s="10" customFormat="1" ht="31.5" hidden="1">
      <c r="A139" s="85" t="s">
        <v>304</v>
      </c>
      <c r="B139" s="17">
        <v>3</v>
      </c>
      <c r="C139" s="80"/>
      <c r="D139" s="80"/>
      <c r="E139" s="80"/>
      <c r="F139" s="12"/>
    </row>
    <row r="140" spans="1:6" s="10" customFormat="1" ht="15.75">
      <c r="A140" s="108" t="s">
        <v>305</v>
      </c>
      <c r="B140" s="17"/>
      <c r="C140" s="80">
        <f>SUM(C138:C139)</f>
        <v>1260000</v>
      </c>
      <c r="D140" s="80">
        <f>SUM(D138:D139)</f>
        <v>1260000</v>
      </c>
      <c r="E140" s="80">
        <f>SUM(E138:E139)</f>
        <v>1578600</v>
      </c>
      <c r="F140" s="12"/>
    </row>
    <row r="141" spans="1:6" s="10" customFormat="1" ht="31.5">
      <c r="A141" s="85" t="s">
        <v>306</v>
      </c>
      <c r="B141" s="17">
        <v>2</v>
      </c>
      <c r="C141" s="80">
        <v>338000</v>
      </c>
      <c r="D141" s="80">
        <v>338000</v>
      </c>
      <c r="E141" s="80">
        <v>351518</v>
      </c>
      <c r="F141" s="12"/>
    </row>
    <row r="142" spans="1:6" s="10" customFormat="1" ht="15.75" hidden="1">
      <c r="A142" s="85" t="s">
        <v>307</v>
      </c>
      <c r="B142" s="17">
        <v>2</v>
      </c>
      <c r="C142" s="80"/>
      <c r="D142" s="80"/>
      <c r="E142" s="80"/>
      <c r="F142" s="12"/>
    </row>
    <row r="143" spans="1:6" s="10" customFormat="1" ht="15.75">
      <c r="A143" s="62" t="s">
        <v>308</v>
      </c>
      <c r="B143" s="17"/>
      <c r="C143" s="80">
        <f>SUM(C141:C142)</f>
        <v>338000</v>
      </c>
      <c r="D143" s="80">
        <f>SUM(D141:D142)</f>
        <v>338000</v>
      </c>
      <c r="E143" s="80">
        <f>SUM(E141:E142)</f>
        <v>351518</v>
      </c>
      <c r="F143" s="12"/>
    </row>
    <row r="144" spans="1:6" s="10" customFormat="1" ht="15.75">
      <c r="A144" s="85" t="s">
        <v>309</v>
      </c>
      <c r="B144" s="17">
        <v>3</v>
      </c>
      <c r="C144" s="80">
        <v>1000000</v>
      </c>
      <c r="D144" s="80">
        <v>1155850</v>
      </c>
      <c r="E144" s="80">
        <v>1129700</v>
      </c>
      <c r="F144" s="12"/>
    </row>
    <row r="145" spans="1:6" s="10" customFormat="1" ht="15.75" hidden="1">
      <c r="A145" s="85" t="s">
        <v>310</v>
      </c>
      <c r="B145" s="17">
        <v>2</v>
      </c>
      <c r="C145" s="80"/>
      <c r="D145" s="80"/>
      <c r="E145" s="80"/>
      <c r="F145" s="12"/>
    </row>
    <row r="146" spans="1:6" s="10" customFormat="1" ht="15.75">
      <c r="A146" s="108" t="s">
        <v>311</v>
      </c>
      <c r="B146" s="17"/>
      <c r="C146" s="80">
        <f>SUM(C144:C145)</f>
        <v>1000000</v>
      </c>
      <c r="D146" s="80">
        <f>SUM(D144:D145)</f>
        <v>1155850</v>
      </c>
      <c r="E146" s="80">
        <f>SUM(E144:E145)</f>
        <v>1129700</v>
      </c>
      <c r="F146" s="12"/>
    </row>
    <row r="147" spans="1:6" s="10" customFormat="1" ht="15.75" hidden="1">
      <c r="A147" s="85" t="s">
        <v>312</v>
      </c>
      <c r="B147" s="17">
        <v>2</v>
      </c>
      <c r="C147" s="80"/>
      <c r="D147" s="80"/>
      <c r="E147" s="80"/>
      <c r="F147" s="12"/>
    </row>
    <row r="148" spans="1:6" s="10" customFormat="1" ht="15.75" hidden="1">
      <c r="A148" s="85" t="s">
        <v>313</v>
      </c>
      <c r="B148" s="17">
        <v>2</v>
      </c>
      <c r="C148" s="80"/>
      <c r="D148" s="80"/>
      <c r="E148" s="80"/>
      <c r="F148" s="12"/>
    </row>
    <row r="149" spans="1:6" s="10" customFormat="1" ht="15.75" hidden="1">
      <c r="A149" s="85" t="s">
        <v>132</v>
      </c>
      <c r="B149" s="17">
        <v>2</v>
      </c>
      <c r="C149" s="80"/>
      <c r="D149" s="80"/>
      <c r="E149" s="80"/>
      <c r="F149" s="12"/>
    </row>
    <row r="150" spans="1:6" s="10" customFormat="1" ht="15.75" hidden="1">
      <c r="A150" s="85" t="s">
        <v>133</v>
      </c>
      <c r="B150" s="17">
        <v>2</v>
      </c>
      <c r="C150" s="80"/>
      <c r="D150" s="80"/>
      <c r="E150" s="80"/>
      <c r="F150" s="12"/>
    </row>
    <row r="151" spans="1:6" s="10" customFormat="1" ht="15.75" hidden="1">
      <c r="A151" s="85" t="s">
        <v>134</v>
      </c>
      <c r="B151" s="17">
        <v>2</v>
      </c>
      <c r="C151" s="80"/>
      <c r="D151" s="80"/>
      <c r="E151" s="80"/>
      <c r="F151" s="12"/>
    </row>
    <row r="152" spans="1:6" s="10" customFormat="1" ht="47.25" hidden="1">
      <c r="A152" s="85" t="s">
        <v>314</v>
      </c>
      <c r="B152" s="17">
        <v>2</v>
      </c>
      <c r="C152" s="80"/>
      <c r="D152" s="80"/>
      <c r="E152" s="80"/>
      <c r="F152" s="12"/>
    </row>
    <row r="153" spans="1:6" s="10" customFormat="1" ht="15.75" hidden="1">
      <c r="A153" s="85" t="s">
        <v>315</v>
      </c>
      <c r="B153" s="17">
        <v>2</v>
      </c>
      <c r="C153" s="80"/>
      <c r="D153" s="80"/>
      <c r="E153" s="80"/>
      <c r="F153" s="12"/>
    </row>
    <row r="154" spans="1:6" s="10" customFormat="1" ht="15.75">
      <c r="A154" s="85" t="s">
        <v>316</v>
      </c>
      <c r="B154" s="17">
        <v>2</v>
      </c>
      <c r="C154" s="80">
        <v>109000</v>
      </c>
      <c r="D154" s="80">
        <v>109000</v>
      </c>
      <c r="E154" s="80">
        <v>6618</v>
      </c>
      <c r="F154" s="12"/>
    </row>
    <row r="155" spans="1:6" s="10" customFormat="1" ht="31.5">
      <c r="A155" s="107" t="s">
        <v>317</v>
      </c>
      <c r="B155" s="17"/>
      <c r="C155" s="80">
        <f>SUM(C154)</f>
        <v>109000</v>
      </c>
      <c r="D155" s="80">
        <f>SUM(D154)</f>
        <v>109000</v>
      </c>
      <c r="E155" s="80">
        <f>SUM(E154)</f>
        <v>6618</v>
      </c>
      <c r="F155" s="12"/>
    </row>
    <row r="156" spans="1:6" s="10" customFormat="1" ht="15.75">
      <c r="A156" s="108" t="s">
        <v>318</v>
      </c>
      <c r="B156" s="17"/>
      <c r="C156" s="80">
        <f>SUM(C147:C153)+C155</f>
        <v>109000</v>
      </c>
      <c r="D156" s="80">
        <f>SUM(D147:D153)+D155</f>
        <v>109000</v>
      </c>
      <c r="E156" s="80">
        <f>SUM(E147:E153)+E155</f>
        <v>6618</v>
      </c>
      <c r="F156" s="12"/>
    </row>
    <row r="157" spans="1:6" s="10" customFormat="1" ht="15.75">
      <c r="A157" s="43" t="s">
        <v>299</v>
      </c>
      <c r="B157" s="100"/>
      <c r="C157" s="82">
        <f>SUM(C158:C158:C160)</f>
        <v>4447000</v>
      </c>
      <c r="D157" s="82">
        <f>SUM(D158:D158:D160)</f>
        <v>4602850</v>
      </c>
      <c r="E157" s="82">
        <f>SUM(E158:E158:E160)</f>
        <v>4747137</v>
      </c>
      <c r="F157" s="12"/>
    </row>
    <row r="158" spans="1:6" s="10" customFormat="1" ht="15.75">
      <c r="A158" s="85" t="s">
        <v>376</v>
      </c>
      <c r="B158" s="98">
        <v>1</v>
      </c>
      <c r="C158" s="80">
        <f>SUMIF($B$132:$B$157,"1",C$132:C$157)</f>
        <v>0</v>
      </c>
      <c r="D158" s="80">
        <f>SUMIF($B$132:$B$157,"1",D$132:D$157)</f>
        <v>0</v>
      </c>
      <c r="E158" s="80">
        <f>SUMIF($B$132:$B$157,"1",E$132:E$157)</f>
        <v>0</v>
      </c>
      <c r="F158" s="12"/>
    </row>
    <row r="159" spans="1:6" s="10" customFormat="1" ht="15.75">
      <c r="A159" s="85" t="s">
        <v>218</v>
      </c>
      <c r="B159" s="98">
        <v>2</v>
      </c>
      <c r="C159" s="80">
        <f>SUMIF($B$132:$B$157,"2",C$132:C$157)</f>
        <v>447000</v>
      </c>
      <c r="D159" s="80">
        <f>SUMIF($B$132:$B$157,"2",D$132:D$157)</f>
        <v>447000</v>
      </c>
      <c r="E159" s="80">
        <f>SUMIF($B$132:$B$157,"2",E$132:E$157)</f>
        <v>358136</v>
      </c>
      <c r="F159" s="12"/>
    </row>
    <row r="160" spans="1:6" s="10" customFormat="1" ht="15.75">
      <c r="A160" s="85" t="s">
        <v>110</v>
      </c>
      <c r="B160" s="98">
        <v>3</v>
      </c>
      <c r="C160" s="80">
        <f>SUMIF($B$132:$B$157,"3",C$132:C$157)</f>
        <v>4000000</v>
      </c>
      <c r="D160" s="80">
        <f>SUMIF($B$132:$B$157,"3",D$132:D$157)</f>
        <v>4155850</v>
      </c>
      <c r="E160" s="80">
        <f>SUMIF($B$132:$B$157,"3",E$132:E$157)</f>
        <v>4389001</v>
      </c>
      <c r="F160" s="12"/>
    </row>
    <row r="161" spans="1:6" s="10" customFormat="1" ht="15.75">
      <c r="A161" s="66" t="s">
        <v>323</v>
      </c>
      <c r="B161" s="17"/>
      <c r="C161" s="82"/>
      <c r="D161" s="82"/>
      <c r="E161" s="82"/>
      <c r="F161" s="12"/>
    </row>
    <row r="162" spans="1:6" s="10" customFormat="1" ht="15.75" hidden="1">
      <c r="A162" s="85"/>
      <c r="B162" s="17"/>
      <c r="C162" s="80"/>
      <c r="D162" s="80"/>
      <c r="E162" s="80"/>
      <c r="F162" s="12"/>
    </row>
    <row r="163" spans="1:6" s="10" customFormat="1" ht="15.75" hidden="1">
      <c r="A163" s="85" t="s">
        <v>104</v>
      </c>
      <c r="B163" s="17"/>
      <c r="C163" s="80"/>
      <c r="D163" s="80"/>
      <c r="E163" s="80"/>
      <c r="F163" s="12"/>
    </row>
    <row r="164" spans="1:6" s="10" customFormat="1" ht="15.75" hidden="1">
      <c r="A164" s="107" t="s">
        <v>319</v>
      </c>
      <c r="B164" s="17"/>
      <c r="C164" s="80">
        <f>SUM(C162:C163)</f>
        <v>0</v>
      </c>
      <c r="D164" s="80">
        <f>SUM(D162:D163)</f>
        <v>0</v>
      </c>
      <c r="E164" s="80">
        <f>SUM(E162:E163)</f>
        <v>0</v>
      </c>
      <c r="F164" s="12"/>
    </row>
    <row r="165" spans="1:6" s="10" customFormat="1" ht="31.5">
      <c r="A165" s="85" t="s">
        <v>320</v>
      </c>
      <c r="B165" s="17"/>
      <c r="C165" s="80">
        <f>SUM(C166:C170)</f>
        <v>30000</v>
      </c>
      <c r="D165" s="80">
        <f>SUM(D166:D170)</f>
        <v>30000</v>
      </c>
      <c r="E165" s="80">
        <f>SUM(E166:E170)</f>
        <v>0</v>
      </c>
      <c r="F165" s="12"/>
    </row>
    <row r="166" spans="1:6" s="10" customFormat="1" ht="15.75">
      <c r="A166" s="121" t="s">
        <v>428</v>
      </c>
      <c r="B166" s="17">
        <v>2</v>
      </c>
      <c r="C166" s="80">
        <v>30000</v>
      </c>
      <c r="D166" s="80">
        <v>30000</v>
      </c>
      <c r="E166" s="80"/>
      <c r="F166" s="12"/>
    </row>
    <row r="167" spans="1:6" s="10" customFormat="1" ht="15.75" hidden="1">
      <c r="A167" s="121" t="s">
        <v>490</v>
      </c>
      <c r="B167" s="17">
        <v>2</v>
      </c>
      <c r="C167" s="80"/>
      <c r="D167" s="80"/>
      <c r="E167" s="80"/>
      <c r="F167" s="12"/>
    </row>
    <row r="168" spans="1:6" s="10" customFormat="1" ht="15.75" hidden="1">
      <c r="A168" s="121" t="s">
        <v>484</v>
      </c>
      <c r="B168" s="17">
        <v>2</v>
      </c>
      <c r="C168" s="80"/>
      <c r="D168" s="80"/>
      <c r="E168" s="80"/>
      <c r="F168" s="12"/>
    </row>
    <row r="169" spans="1:6" s="10" customFormat="1" ht="15.75" hidden="1">
      <c r="A169" s="121" t="s">
        <v>485</v>
      </c>
      <c r="B169" s="17">
        <v>2</v>
      </c>
      <c r="C169" s="80"/>
      <c r="D169" s="80"/>
      <c r="E169" s="80"/>
      <c r="F169" s="12"/>
    </row>
    <row r="170" spans="1:6" s="10" customFormat="1" ht="15.75" hidden="1">
      <c r="A170" s="121" t="s">
        <v>486</v>
      </c>
      <c r="B170" s="17">
        <v>2</v>
      </c>
      <c r="C170" s="80"/>
      <c r="D170" s="80"/>
      <c r="E170" s="80"/>
      <c r="F170" s="12"/>
    </row>
    <row r="171" spans="1:6" s="10" customFormat="1" ht="31.5" hidden="1">
      <c r="A171" s="85" t="s">
        <v>321</v>
      </c>
      <c r="B171" s="17">
        <v>2</v>
      </c>
      <c r="C171" s="80"/>
      <c r="D171" s="80"/>
      <c r="E171" s="80"/>
      <c r="F171" s="12"/>
    </row>
    <row r="172" spans="1:6" s="10" customFormat="1" ht="15.75" hidden="1">
      <c r="A172" s="85" t="s">
        <v>483</v>
      </c>
      <c r="B172" s="17"/>
      <c r="C172" s="80"/>
      <c r="D172" s="80"/>
      <c r="E172" s="80"/>
      <c r="F172" s="12"/>
    </row>
    <row r="173" spans="1:6" s="10" customFormat="1" ht="15.75">
      <c r="A173" s="108" t="s">
        <v>322</v>
      </c>
      <c r="B173" s="17"/>
      <c r="C173" s="80">
        <f>SUM(C166:C172)</f>
        <v>30000</v>
      </c>
      <c r="D173" s="80">
        <f>SUM(D166:D172)</f>
        <v>30000</v>
      </c>
      <c r="E173" s="80">
        <f>SUM(E166:E172)</f>
        <v>0</v>
      </c>
      <c r="F173" s="12"/>
    </row>
    <row r="174" spans="1:6" s="10" customFormat="1" ht="15.75" hidden="1">
      <c r="A174" s="85" t="s">
        <v>104</v>
      </c>
      <c r="B174" s="17"/>
      <c r="C174" s="80"/>
      <c r="D174" s="80"/>
      <c r="E174" s="80"/>
      <c r="F174" s="12"/>
    </row>
    <row r="175" spans="1:6" s="10" customFormat="1" ht="15.75" hidden="1">
      <c r="A175" s="85" t="s">
        <v>104</v>
      </c>
      <c r="B175" s="17"/>
      <c r="C175" s="80"/>
      <c r="D175" s="80"/>
      <c r="E175" s="80"/>
      <c r="F175" s="12"/>
    </row>
    <row r="176" spans="1:6" s="10" customFormat="1" ht="15.75" hidden="1">
      <c r="A176" s="107" t="s">
        <v>324</v>
      </c>
      <c r="B176" s="17"/>
      <c r="C176" s="80">
        <f>SUM(C174:C175)</f>
        <v>0</v>
      </c>
      <c r="D176" s="80">
        <f>SUM(D174:D175)</f>
        <v>0</v>
      </c>
      <c r="E176" s="80">
        <f>SUM(E174:E175)</f>
        <v>0</v>
      </c>
      <c r="F176" s="12"/>
    </row>
    <row r="177" spans="1:6" s="10" customFormat="1" ht="15.75">
      <c r="A177" s="62" t="s">
        <v>538</v>
      </c>
      <c r="B177" s="17">
        <v>2</v>
      </c>
      <c r="C177" s="80"/>
      <c r="D177" s="80"/>
      <c r="E177" s="80">
        <v>10400</v>
      </c>
      <c r="F177" s="12"/>
    </row>
    <row r="178" spans="1:6" s="10" customFormat="1" ht="15.75">
      <c r="A178" s="85"/>
      <c r="B178" s="17"/>
      <c r="C178" s="80"/>
      <c r="D178" s="80"/>
      <c r="E178" s="80"/>
      <c r="F178" s="12"/>
    </row>
    <row r="179" spans="1:6" s="10" customFormat="1" ht="15.75">
      <c r="A179" s="107" t="s">
        <v>325</v>
      </c>
      <c r="B179" s="17"/>
      <c r="C179" s="80">
        <f>SUM(C177:C178)</f>
        <v>0</v>
      </c>
      <c r="D179" s="80">
        <f>SUM(D177:D178)</f>
        <v>0</v>
      </c>
      <c r="E179" s="80">
        <f>SUM(E177:E178)</f>
        <v>10400</v>
      </c>
      <c r="F179" s="12"/>
    </row>
    <row r="180" spans="1:6" s="10" customFormat="1" ht="15.75">
      <c r="A180" s="62" t="s">
        <v>326</v>
      </c>
      <c r="B180" s="17"/>
      <c r="C180" s="80">
        <f>C176+C179</f>
        <v>0</v>
      </c>
      <c r="D180" s="80">
        <f>D176+D179</f>
        <v>0</v>
      </c>
      <c r="E180" s="80">
        <f>E176+E179</f>
        <v>10400</v>
      </c>
      <c r="F180" s="12"/>
    </row>
    <row r="181" spans="1:6" s="10" customFormat="1" ht="15.75">
      <c r="A181" s="85" t="s">
        <v>327</v>
      </c>
      <c r="B181" s="17">
        <v>2</v>
      </c>
      <c r="C181" s="80"/>
      <c r="D181" s="80"/>
      <c r="E181" s="80"/>
      <c r="F181" s="12"/>
    </row>
    <row r="182" spans="1:6" s="10" customFormat="1" ht="31.5">
      <c r="A182" s="85" t="s">
        <v>328</v>
      </c>
      <c r="B182" s="17">
        <v>2</v>
      </c>
      <c r="C182" s="80">
        <v>670020</v>
      </c>
      <c r="D182" s="80">
        <v>670020</v>
      </c>
      <c r="E182" s="80">
        <v>781681</v>
      </c>
      <c r="F182" s="12"/>
    </row>
    <row r="183" spans="1:6" s="10" customFormat="1" ht="31.5" hidden="1">
      <c r="A183" s="85" t="s">
        <v>329</v>
      </c>
      <c r="B183" s="17">
        <v>2</v>
      </c>
      <c r="C183" s="80"/>
      <c r="D183" s="80"/>
      <c r="E183" s="80"/>
      <c r="F183" s="12"/>
    </row>
    <row r="184" spans="1:6" s="10" customFormat="1" ht="15.75" hidden="1">
      <c r="A184" s="85" t="s">
        <v>331</v>
      </c>
      <c r="B184" s="17">
        <v>2</v>
      </c>
      <c r="C184" s="80"/>
      <c r="D184" s="80"/>
      <c r="E184" s="80"/>
      <c r="F184" s="12"/>
    </row>
    <row r="185" spans="1:6" s="10" customFormat="1" ht="31.5" hidden="1">
      <c r="A185" s="85" t="s">
        <v>330</v>
      </c>
      <c r="B185" s="17">
        <v>2</v>
      </c>
      <c r="C185" s="80"/>
      <c r="D185" s="80"/>
      <c r="E185" s="80"/>
      <c r="F185" s="12"/>
    </row>
    <row r="186" spans="1:6" s="10" customFormat="1" ht="15.75" hidden="1">
      <c r="A186" s="85" t="s">
        <v>332</v>
      </c>
      <c r="B186" s="17">
        <v>2</v>
      </c>
      <c r="C186" s="80"/>
      <c r="D186" s="80"/>
      <c r="E186" s="80"/>
      <c r="F186" s="12"/>
    </row>
    <row r="187" spans="1:6" s="10" customFormat="1" ht="15.75" hidden="1">
      <c r="A187" s="85" t="s">
        <v>104</v>
      </c>
      <c r="B187" s="17">
        <v>2</v>
      </c>
      <c r="C187" s="80"/>
      <c r="D187" s="80"/>
      <c r="E187" s="80"/>
      <c r="F187" s="12"/>
    </row>
    <row r="188" spans="1:6" s="10" customFormat="1" ht="15.75" hidden="1">
      <c r="A188" s="85" t="s">
        <v>104</v>
      </c>
      <c r="B188" s="17">
        <v>2</v>
      </c>
      <c r="C188" s="80"/>
      <c r="D188" s="80"/>
      <c r="E188" s="80"/>
      <c r="F188" s="12"/>
    </row>
    <row r="189" spans="1:6" s="10" customFormat="1" ht="15.75" hidden="1">
      <c r="A189" s="85" t="s">
        <v>104</v>
      </c>
      <c r="B189" s="17">
        <v>2</v>
      </c>
      <c r="C189" s="80"/>
      <c r="D189" s="80"/>
      <c r="E189" s="80"/>
      <c r="F189" s="12"/>
    </row>
    <row r="190" spans="1:6" s="10" customFormat="1" ht="15.75" hidden="1">
      <c r="A190" s="85" t="s">
        <v>104</v>
      </c>
      <c r="B190" s="17">
        <v>2</v>
      </c>
      <c r="C190" s="80"/>
      <c r="D190" s="80"/>
      <c r="E190" s="80"/>
      <c r="F190" s="12"/>
    </row>
    <row r="191" spans="1:6" s="10" customFormat="1" ht="15.75" hidden="1">
      <c r="A191" s="107" t="s">
        <v>333</v>
      </c>
      <c r="B191" s="17"/>
      <c r="C191" s="80">
        <f>SUM(C187:C190)</f>
        <v>0</v>
      </c>
      <c r="D191" s="80">
        <f>SUM(D187:D190)</f>
        <v>0</v>
      </c>
      <c r="E191" s="80">
        <f>SUM(E187:E190)</f>
        <v>0</v>
      </c>
      <c r="F191" s="12"/>
    </row>
    <row r="192" spans="1:6" s="10" customFormat="1" ht="15.75">
      <c r="A192" s="62" t="s">
        <v>334</v>
      </c>
      <c r="B192" s="17"/>
      <c r="C192" s="80">
        <f>SUM(C181:C186)+C191</f>
        <v>670020</v>
      </c>
      <c r="D192" s="80">
        <f>SUM(D181:D186)+D191</f>
        <v>670020</v>
      </c>
      <c r="E192" s="80">
        <f>SUM(E181:E186)+E191</f>
        <v>781681</v>
      </c>
      <c r="F192" s="12"/>
    </row>
    <row r="193" spans="1:6" s="10" customFormat="1" ht="15.75">
      <c r="A193" s="85" t="s">
        <v>363</v>
      </c>
      <c r="B193" s="17">
        <v>2</v>
      </c>
      <c r="C193" s="80">
        <v>308730</v>
      </c>
      <c r="D193" s="80">
        <v>590810</v>
      </c>
      <c r="E193" s="80">
        <v>590810</v>
      </c>
      <c r="F193" s="12"/>
    </row>
    <row r="194" spans="1:6" s="10" customFormat="1" ht="15.75" hidden="1">
      <c r="A194" s="85" t="s">
        <v>335</v>
      </c>
      <c r="B194" s="17">
        <v>2</v>
      </c>
      <c r="C194" s="80"/>
      <c r="D194" s="80"/>
      <c r="E194" s="80"/>
      <c r="F194" s="12"/>
    </row>
    <row r="195" spans="1:6" s="10" customFormat="1" ht="15.75" hidden="1">
      <c r="A195" s="85" t="s">
        <v>336</v>
      </c>
      <c r="B195" s="17">
        <v>2</v>
      </c>
      <c r="C195" s="80"/>
      <c r="D195" s="80"/>
      <c r="E195" s="80"/>
      <c r="F195" s="12"/>
    </row>
    <row r="196" spans="1:6" s="10" customFormat="1" ht="15.75">
      <c r="A196" s="108" t="s">
        <v>337</v>
      </c>
      <c r="B196" s="17"/>
      <c r="C196" s="80">
        <f>SUM(C193:C195)</f>
        <v>308730</v>
      </c>
      <c r="D196" s="80">
        <f>SUM(D193:D195)</f>
        <v>590810</v>
      </c>
      <c r="E196" s="80">
        <f>SUM(E193:E195)</f>
        <v>590810</v>
      </c>
      <c r="F196" s="12"/>
    </row>
    <row r="197" spans="1:6" s="10" customFormat="1" ht="15.75" hidden="1">
      <c r="A197" s="62" t="s">
        <v>338</v>
      </c>
      <c r="B197" s="17"/>
      <c r="C197" s="80"/>
      <c r="D197" s="80"/>
      <c r="E197" s="80"/>
      <c r="F197" s="12"/>
    </row>
    <row r="198" spans="1:6" s="10" customFormat="1" ht="15.75" hidden="1">
      <c r="A198" s="62" t="s">
        <v>339</v>
      </c>
      <c r="B198" s="17"/>
      <c r="C198" s="80"/>
      <c r="D198" s="80"/>
      <c r="E198" s="80"/>
      <c r="F198" s="12"/>
    </row>
    <row r="199" spans="1:6" s="10" customFormat="1" ht="15.75" hidden="1">
      <c r="A199" s="85" t="s">
        <v>456</v>
      </c>
      <c r="B199" s="17">
        <v>2</v>
      </c>
      <c r="C199" s="80"/>
      <c r="D199" s="80"/>
      <c r="E199" s="80"/>
      <c r="F199" s="12"/>
    </row>
    <row r="200" spans="1:6" s="10" customFormat="1" ht="31.5">
      <c r="A200" s="85" t="s">
        <v>457</v>
      </c>
      <c r="B200" s="17">
        <v>2</v>
      </c>
      <c r="C200" s="80">
        <v>33000</v>
      </c>
      <c r="D200" s="80">
        <v>33000</v>
      </c>
      <c r="E200" s="80">
        <v>36075</v>
      </c>
      <c r="F200" s="12"/>
    </row>
    <row r="201" spans="1:6" s="10" customFormat="1" ht="31.5">
      <c r="A201" s="62" t="s">
        <v>455</v>
      </c>
      <c r="B201" s="17"/>
      <c r="C201" s="80">
        <f>SUM(C199:C200)</f>
        <v>33000</v>
      </c>
      <c r="D201" s="80">
        <f>SUM(D199:D200)</f>
        <v>33000</v>
      </c>
      <c r="E201" s="80">
        <f>SUM(E199:E200)</f>
        <v>36075</v>
      </c>
      <c r="F201" s="12"/>
    </row>
    <row r="202" spans="1:6" s="10" customFormat="1" ht="15.75" hidden="1">
      <c r="A202" s="85" t="s">
        <v>458</v>
      </c>
      <c r="B202" s="17">
        <v>2</v>
      </c>
      <c r="C202" s="80"/>
      <c r="D202" s="80"/>
      <c r="E202" s="80"/>
      <c r="F202" s="12"/>
    </row>
    <row r="203" spans="1:6" s="10" customFormat="1" ht="15.75" hidden="1">
      <c r="A203" s="85" t="s">
        <v>459</v>
      </c>
      <c r="B203" s="17">
        <v>2</v>
      </c>
      <c r="C203" s="80"/>
      <c r="D203" s="80"/>
      <c r="E203" s="80"/>
      <c r="F203" s="12"/>
    </row>
    <row r="204" spans="1:6" s="10" customFormat="1" ht="15.75" hidden="1">
      <c r="A204" s="62" t="s">
        <v>340</v>
      </c>
      <c r="B204" s="104"/>
      <c r="C204" s="80">
        <f>SUM(C202:C203)</f>
        <v>0</v>
      </c>
      <c r="D204" s="80">
        <f>SUM(D202:D203)</f>
        <v>0</v>
      </c>
      <c r="E204" s="80">
        <f>SUM(E202:E203)</f>
        <v>0</v>
      </c>
      <c r="F204" s="12"/>
    </row>
    <row r="205" spans="1:6" s="10" customFormat="1" ht="15.75" hidden="1">
      <c r="A205" s="85" t="s">
        <v>418</v>
      </c>
      <c r="B205" s="104">
        <v>2</v>
      </c>
      <c r="C205" s="80"/>
      <c r="D205" s="80"/>
      <c r="E205" s="80"/>
      <c r="F205" s="12"/>
    </row>
    <row r="206" spans="1:6" s="10" customFormat="1" ht="63" hidden="1">
      <c r="A206" s="85" t="s">
        <v>341</v>
      </c>
      <c r="B206" s="104"/>
      <c r="C206" s="80"/>
      <c r="D206" s="80"/>
      <c r="E206" s="80"/>
      <c r="F206" s="12"/>
    </row>
    <row r="207" spans="1:6" s="10" customFormat="1" ht="31.5" hidden="1">
      <c r="A207" s="85" t="s">
        <v>343</v>
      </c>
      <c r="B207" s="104">
        <v>2</v>
      </c>
      <c r="C207" s="80"/>
      <c r="D207" s="80"/>
      <c r="E207" s="80"/>
      <c r="F207" s="12"/>
    </row>
    <row r="208" spans="1:6" s="10" customFormat="1" ht="15.75" hidden="1">
      <c r="A208" s="85" t="s">
        <v>344</v>
      </c>
      <c r="B208" s="104"/>
      <c r="C208" s="80"/>
      <c r="D208" s="80"/>
      <c r="E208" s="80"/>
      <c r="F208" s="12"/>
    </row>
    <row r="209" spans="1:6" s="10" customFormat="1" ht="15.75" hidden="1">
      <c r="A209" s="107" t="s">
        <v>342</v>
      </c>
      <c r="B209" s="104"/>
      <c r="C209" s="80">
        <f>SUM(C207:C208)</f>
        <v>0</v>
      </c>
      <c r="D209" s="80">
        <f>SUM(D207:D208)</f>
        <v>0</v>
      </c>
      <c r="E209" s="80">
        <f>SUM(E207:E208)</f>
        <v>0</v>
      </c>
      <c r="F209" s="12"/>
    </row>
    <row r="210" spans="1:6" s="10" customFormat="1" ht="15.75" hidden="1">
      <c r="A210" s="85" t="s">
        <v>104</v>
      </c>
      <c r="B210" s="104"/>
      <c r="C210" s="80"/>
      <c r="D210" s="80"/>
      <c r="E210" s="80"/>
      <c r="F210" s="12"/>
    </row>
    <row r="211" spans="1:6" s="10" customFormat="1" ht="15.75" hidden="1">
      <c r="A211" s="85" t="s">
        <v>104</v>
      </c>
      <c r="B211" s="104"/>
      <c r="C211" s="80"/>
      <c r="D211" s="80"/>
      <c r="E211" s="80"/>
      <c r="F211" s="12"/>
    </row>
    <row r="212" spans="1:6" s="10" customFormat="1" ht="15.75" hidden="1">
      <c r="A212" s="107" t="s">
        <v>345</v>
      </c>
      <c r="B212" s="104"/>
      <c r="C212" s="80">
        <f>SUM(C210:C211)</f>
        <v>0</v>
      </c>
      <c r="D212" s="80">
        <f>SUM(D210:D211)</f>
        <v>0</v>
      </c>
      <c r="E212" s="80">
        <f>SUM(E210:E211)</f>
        <v>0</v>
      </c>
      <c r="F212" s="12"/>
    </row>
    <row r="213" spans="1:6" s="10" customFormat="1" ht="15.75" hidden="1">
      <c r="A213" s="62" t="s">
        <v>419</v>
      </c>
      <c r="B213" s="104"/>
      <c r="C213" s="80">
        <f>SUM(C206)+C209+C212</f>
        <v>0</v>
      </c>
      <c r="D213" s="80">
        <f>SUM(D206)+D209+D212</f>
        <v>0</v>
      </c>
      <c r="E213" s="80">
        <f>SUM(E206)+E209+E212</f>
        <v>0</v>
      </c>
      <c r="F213" s="12"/>
    </row>
    <row r="214" spans="1:6" s="10" customFormat="1" ht="15.75">
      <c r="A214" s="43" t="s">
        <v>323</v>
      </c>
      <c r="B214" s="100"/>
      <c r="C214" s="82">
        <f>SUM(C215:C215:C217)</f>
        <v>1041750</v>
      </c>
      <c r="D214" s="82">
        <f>SUM(D215:D215:D217)</f>
        <v>1323830</v>
      </c>
      <c r="E214" s="82">
        <f>SUM(E215:E215:E217)</f>
        <v>1418966</v>
      </c>
      <c r="F214" s="12"/>
    </row>
    <row r="215" spans="1:6" s="10" customFormat="1" ht="15.75">
      <c r="A215" s="85" t="s">
        <v>376</v>
      </c>
      <c r="B215" s="98">
        <v>1</v>
      </c>
      <c r="C215" s="80">
        <f>SUMIF($B$161:$B$214,"1",C$161:C$214)</f>
        <v>0</v>
      </c>
      <c r="D215" s="80">
        <f>SUMIF($B$161:$B$214,"1",D$161:D$214)</f>
        <v>0</v>
      </c>
      <c r="E215" s="80">
        <f>SUMIF($B$161:$B$214,"1",E$161:E$214)</f>
        <v>0</v>
      </c>
      <c r="F215" s="12"/>
    </row>
    <row r="216" spans="1:6" s="10" customFormat="1" ht="15.75">
      <c r="A216" s="85" t="s">
        <v>218</v>
      </c>
      <c r="B216" s="98">
        <v>2</v>
      </c>
      <c r="C216" s="80">
        <f>SUMIF($B$161:$B$214,"2",C$161:C$214)</f>
        <v>1041750</v>
      </c>
      <c r="D216" s="80">
        <f>SUMIF($B$161:$B$214,"2",D$161:D$214)</f>
        <v>1323830</v>
      </c>
      <c r="E216" s="80">
        <f>SUMIF($B$161:$B$214,"2",E$161:E$214)</f>
        <v>1418966</v>
      </c>
      <c r="F216" s="12"/>
    </row>
    <row r="217" spans="1:6" s="10" customFormat="1" ht="15.75">
      <c r="A217" s="85" t="s">
        <v>110</v>
      </c>
      <c r="B217" s="98">
        <v>3</v>
      </c>
      <c r="C217" s="80">
        <f>SUMIF($B$161:$B$214,"3",C$161:C$214)</f>
        <v>0</v>
      </c>
      <c r="D217" s="80">
        <f>SUMIF($B$161:$B$214,"3",D$161:D$214)</f>
        <v>0</v>
      </c>
      <c r="E217" s="80">
        <f>SUMIF($B$161:$B$214,"3",E$161:E$214)</f>
        <v>0</v>
      </c>
      <c r="F217" s="12"/>
    </row>
    <row r="218" spans="1:6" s="10" customFormat="1" ht="15.75">
      <c r="A218" s="66" t="s">
        <v>346</v>
      </c>
      <c r="B218" s="17"/>
      <c r="C218" s="82"/>
      <c r="D218" s="82"/>
      <c r="E218" s="82"/>
      <c r="F218" s="12"/>
    </row>
    <row r="219" spans="1:6" s="10" customFormat="1" ht="15.75" hidden="1">
      <c r="A219" s="85" t="s">
        <v>103</v>
      </c>
      <c r="B219" s="104"/>
      <c r="C219" s="80"/>
      <c r="D219" s="80"/>
      <c r="E219" s="80"/>
      <c r="F219" s="12"/>
    </row>
    <row r="220" spans="1:6" s="10" customFormat="1" ht="15.75">
      <c r="A220" s="108" t="s">
        <v>347</v>
      </c>
      <c r="B220" s="104"/>
      <c r="C220" s="80">
        <f>SUM(C219)</f>
        <v>0</v>
      </c>
      <c r="D220" s="80">
        <f>SUM(D219)</f>
        <v>0</v>
      </c>
      <c r="E220" s="80">
        <f>SUM(E219)</f>
        <v>0</v>
      </c>
      <c r="F220" s="12"/>
    </row>
    <row r="221" spans="1:6" s="10" customFormat="1" ht="15.75">
      <c r="A221" s="85" t="s">
        <v>348</v>
      </c>
      <c r="B221" s="104">
        <v>2</v>
      </c>
      <c r="C221" s="80"/>
      <c r="D221" s="80">
        <v>2521120</v>
      </c>
      <c r="E221" s="80">
        <v>2521120</v>
      </c>
      <c r="F221" s="12"/>
    </row>
    <row r="222" spans="1:6" s="10" customFormat="1" ht="15.75" hidden="1">
      <c r="A222" s="85" t="s">
        <v>104</v>
      </c>
      <c r="B222" s="104">
        <v>2</v>
      </c>
      <c r="C222" s="80"/>
      <c r="D222" s="80"/>
      <c r="E222" s="80"/>
      <c r="F222" s="12"/>
    </row>
    <row r="223" spans="1:6" s="10" customFormat="1" ht="15.75" hidden="1">
      <c r="A223" s="85" t="s">
        <v>104</v>
      </c>
      <c r="B223" s="104">
        <v>2</v>
      </c>
      <c r="C223" s="80"/>
      <c r="D223" s="80"/>
      <c r="E223" s="80"/>
      <c r="F223" s="12"/>
    </row>
    <row r="224" spans="1:6" s="10" customFormat="1" ht="31.5">
      <c r="A224" s="107" t="s">
        <v>350</v>
      </c>
      <c r="B224" s="104"/>
      <c r="C224" s="80">
        <f>SUM(C222:C223)</f>
        <v>0</v>
      </c>
      <c r="D224" s="80">
        <f>SUM(D222:D223)</f>
        <v>0</v>
      </c>
      <c r="E224" s="80">
        <f>SUM(E222:E223)</f>
        <v>0</v>
      </c>
      <c r="F224" s="12"/>
    </row>
    <row r="225" spans="1:6" s="10" customFormat="1" ht="15.75">
      <c r="A225" s="62" t="s">
        <v>349</v>
      </c>
      <c r="B225" s="104"/>
      <c r="C225" s="80">
        <f>C221+C224</f>
        <v>0</v>
      </c>
      <c r="D225" s="80">
        <f>D221+D224</f>
        <v>2521120</v>
      </c>
      <c r="E225" s="80">
        <f>E221+E224</f>
        <v>2521120</v>
      </c>
      <c r="F225" s="12"/>
    </row>
    <row r="226" spans="1:6" s="10" customFormat="1" ht="15.75" hidden="1">
      <c r="A226" s="85" t="s">
        <v>103</v>
      </c>
      <c r="B226" s="104">
        <v>2</v>
      </c>
      <c r="C226" s="80"/>
      <c r="D226" s="80"/>
      <c r="E226" s="80"/>
      <c r="F226" s="12"/>
    </row>
    <row r="227" spans="1:6" s="10" customFormat="1" ht="15.75" hidden="1">
      <c r="A227" s="85" t="s">
        <v>103</v>
      </c>
      <c r="B227" s="104">
        <v>2</v>
      </c>
      <c r="C227" s="80"/>
      <c r="D227" s="80"/>
      <c r="E227" s="80"/>
      <c r="F227" s="12"/>
    </row>
    <row r="228" spans="1:6" s="10" customFormat="1" ht="15.75" hidden="1">
      <c r="A228" s="85" t="s">
        <v>103</v>
      </c>
      <c r="B228" s="104">
        <v>2</v>
      </c>
      <c r="C228" s="80"/>
      <c r="D228" s="80"/>
      <c r="E228" s="80"/>
      <c r="F228" s="12"/>
    </row>
    <row r="229" spans="1:6" s="10" customFormat="1" ht="15.75" hidden="1">
      <c r="A229" s="108" t="s">
        <v>351</v>
      </c>
      <c r="B229" s="104"/>
      <c r="C229" s="80">
        <f>SUM(C226:C228)</f>
        <v>0</v>
      </c>
      <c r="D229" s="80">
        <f>SUM(D226:D228)</f>
        <v>0</v>
      </c>
      <c r="E229" s="80">
        <f>SUM(E226:E228)</f>
        <v>0</v>
      </c>
      <c r="F229" s="12"/>
    </row>
    <row r="230" spans="1:6" s="10" customFormat="1" ht="15.75" hidden="1">
      <c r="A230" s="85" t="s">
        <v>352</v>
      </c>
      <c r="B230" s="104">
        <v>2</v>
      </c>
      <c r="C230" s="80"/>
      <c r="D230" s="80"/>
      <c r="E230" s="80"/>
      <c r="F230" s="12"/>
    </row>
    <row r="231" spans="1:6" s="10" customFormat="1" ht="15.75" hidden="1">
      <c r="A231" s="85" t="s">
        <v>353</v>
      </c>
      <c r="B231" s="104">
        <v>2</v>
      </c>
      <c r="C231" s="80"/>
      <c r="D231" s="80"/>
      <c r="E231" s="80"/>
      <c r="F231" s="12"/>
    </row>
    <row r="232" spans="1:6" s="10" customFormat="1" ht="15.75" hidden="1">
      <c r="A232" s="62" t="s">
        <v>354</v>
      </c>
      <c r="B232" s="104"/>
      <c r="C232" s="80">
        <f>SUM(C230:C231)</f>
        <v>0</v>
      </c>
      <c r="D232" s="80">
        <f>SUM(D230:D231)</f>
        <v>0</v>
      </c>
      <c r="E232" s="80">
        <f>SUM(E230:E231)</f>
        <v>0</v>
      </c>
      <c r="F232" s="12"/>
    </row>
    <row r="233" spans="1:6" s="10" customFormat="1" ht="15.75" hidden="1">
      <c r="A233" s="62" t="s">
        <v>355</v>
      </c>
      <c r="B233" s="104">
        <v>2</v>
      </c>
      <c r="C233" s="80"/>
      <c r="D233" s="80"/>
      <c r="E233" s="80"/>
      <c r="F233" s="12"/>
    </row>
    <row r="234" spans="1:6" s="10" customFormat="1" ht="15.75">
      <c r="A234" s="43" t="s">
        <v>346</v>
      </c>
      <c r="B234" s="100"/>
      <c r="C234" s="82">
        <f>SUM(C235:C235:C237)</f>
        <v>0</v>
      </c>
      <c r="D234" s="82">
        <f>SUM(D235:D235:D237)</f>
        <v>2521120</v>
      </c>
      <c r="E234" s="82">
        <f>SUM(E235:E235:E237)</f>
        <v>2521120</v>
      </c>
      <c r="F234" s="12"/>
    </row>
    <row r="235" spans="1:6" s="10" customFormat="1" ht="15.75">
      <c r="A235" s="85" t="s">
        <v>376</v>
      </c>
      <c r="B235" s="98">
        <v>1</v>
      </c>
      <c r="C235" s="80">
        <f>SUMIF($B$218:$B$234,"1",C$218:C$234)</f>
        <v>0</v>
      </c>
      <c r="D235" s="80">
        <f>SUMIF($B$218:$B$234,"1",D$218:D$234)</f>
        <v>0</v>
      </c>
      <c r="E235" s="80">
        <f>SUMIF($B$218:$B$234,"1",E$218:E$234)</f>
        <v>0</v>
      </c>
      <c r="F235" s="12"/>
    </row>
    <row r="236" spans="1:6" s="10" customFormat="1" ht="15.75">
      <c r="A236" s="85" t="s">
        <v>218</v>
      </c>
      <c r="B236" s="98">
        <v>2</v>
      </c>
      <c r="C236" s="80">
        <f>SUMIF($B$218:$B$234,"2",C$218:C$234)</f>
        <v>0</v>
      </c>
      <c r="D236" s="80">
        <f>SUMIF($B$218:$B$234,"2",D$218:D$234)</f>
        <v>2521120</v>
      </c>
      <c r="E236" s="80">
        <f>SUMIF($B$218:$B$234,"2",E$218:E$234)</f>
        <v>2521120</v>
      </c>
      <c r="F236" s="12"/>
    </row>
    <row r="237" spans="1:6" s="10" customFormat="1" ht="15.75">
      <c r="A237" s="85" t="s">
        <v>110</v>
      </c>
      <c r="B237" s="98">
        <v>3</v>
      </c>
      <c r="C237" s="80">
        <f>SUMIF($B$218:$B$234,"3",C$218:C$234)</f>
        <v>0</v>
      </c>
      <c r="D237" s="80">
        <f>SUMIF($B$218:$B$234,"3",D$218:D$234)</f>
        <v>0</v>
      </c>
      <c r="E237" s="80">
        <f>SUMIF($B$218:$B$234,"3",E$218:E$234)</f>
        <v>0</v>
      </c>
      <c r="F237" s="12"/>
    </row>
    <row r="238" spans="1:6" s="10" customFormat="1" ht="15.75">
      <c r="A238" s="66" t="s">
        <v>359</v>
      </c>
      <c r="B238" s="17"/>
      <c r="C238" s="82"/>
      <c r="D238" s="82"/>
      <c r="E238" s="82"/>
      <c r="F238" s="12"/>
    </row>
    <row r="239" spans="1:6" s="10" customFormat="1" ht="15.75" hidden="1">
      <c r="A239" s="85"/>
      <c r="B239" s="17"/>
      <c r="C239" s="82"/>
      <c r="D239" s="82"/>
      <c r="E239" s="82"/>
      <c r="F239" s="12"/>
    </row>
    <row r="240" spans="1:6" s="10" customFormat="1" ht="31.5" hidden="1">
      <c r="A240" s="62" t="s">
        <v>358</v>
      </c>
      <c r="B240" s="17"/>
      <c r="C240" s="80"/>
      <c r="D240" s="80"/>
      <c r="E240" s="80"/>
      <c r="F240" s="12"/>
    </row>
    <row r="241" spans="1:6" s="10" customFormat="1" ht="15.75" hidden="1">
      <c r="A241" s="85"/>
      <c r="B241" s="17"/>
      <c r="C241" s="80"/>
      <c r="D241" s="80"/>
      <c r="E241" s="80"/>
      <c r="F241" s="12"/>
    </row>
    <row r="242" spans="1:6" s="10" customFormat="1" ht="15.75" hidden="1">
      <c r="A242" s="85" t="s">
        <v>472</v>
      </c>
      <c r="B242" s="17">
        <v>2</v>
      </c>
      <c r="C242" s="80"/>
      <c r="D242" s="80"/>
      <c r="E242" s="80"/>
      <c r="F242" s="12"/>
    </row>
    <row r="243" spans="1:6" s="10" customFormat="1" ht="31.5" hidden="1">
      <c r="A243" s="62" t="s">
        <v>420</v>
      </c>
      <c r="B243" s="17"/>
      <c r="C243" s="80">
        <f>SUM(C241:C242)</f>
        <v>0</v>
      </c>
      <c r="D243" s="80">
        <f>SUM(D241:D242)</f>
        <v>0</v>
      </c>
      <c r="E243" s="80">
        <f>SUM(E241:E242)</f>
        <v>0</v>
      </c>
      <c r="F243" s="12"/>
    </row>
    <row r="244" spans="1:6" s="10" customFormat="1" ht="15.75" hidden="1">
      <c r="A244" s="62"/>
      <c r="B244" s="17"/>
      <c r="C244" s="80"/>
      <c r="D244" s="80"/>
      <c r="E244" s="80"/>
      <c r="F244" s="12"/>
    </row>
    <row r="245" spans="1:6" s="10" customFormat="1" ht="15.75" hidden="1">
      <c r="A245" s="62"/>
      <c r="B245" s="17"/>
      <c r="C245" s="80"/>
      <c r="D245" s="80"/>
      <c r="E245" s="80"/>
      <c r="F245" s="12"/>
    </row>
    <row r="246" spans="1:6" s="10" customFormat="1" ht="31.5">
      <c r="A246" s="62" t="s">
        <v>517</v>
      </c>
      <c r="B246" s="17">
        <v>2</v>
      </c>
      <c r="C246" s="80"/>
      <c r="D246" s="80">
        <v>300400</v>
      </c>
      <c r="E246" s="80">
        <v>300400</v>
      </c>
      <c r="F246" s="12"/>
    </row>
    <row r="247" spans="1:6" s="10" customFormat="1" ht="15.75">
      <c r="A247" s="62" t="s">
        <v>421</v>
      </c>
      <c r="B247" s="17"/>
      <c r="C247" s="80"/>
      <c r="D247" s="80">
        <f>SUM(D246)</f>
        <v>300400</v>
      </c>
      <c r="E247" s="80">
        <f>SUM(E246)</f>
        <v>300400</v>
      </c>
      <c r="F247" s="12"/>
    </row>
    <row r="248" spans="1:6" s="10" customFormat="1" ht="15.75">
      <c r="A248" s="43" t="s">
        <v>359</v>
      </c>
      <c r="B248" s="100"/>
      <c r="C248" s="82">
        <f>SUM(C249:C249:C251)</f>
        <v>0</v>
      </c>
      <c r="D248" s="82">
        <f>SUM(D249:D249:D251)</f>
        <v>300400</v>
      </c>
      <c r="E248" s="82">
        <f>SUM(E249:E249:E251)</f>
        <v>300400</v>
      </c>
      <c r="F248" s="12"/>
    </row>
    <row r="249" spans="1:6" s="10" customFormat="1" ht="15.75">
      <c r="A249" s="85" t="s">
        <v>376</v>
      </c>
      <c r="B249" s="98">
        <v>1</v>
      </c>
      <c r="C249" s="80">
        <f>SUMIF($B$238:$B$248,"1",C$238:C$248)</f>
        <v>0</v>
      </c>
      <c r="D249" s="80">
        <f>SUMIF($B$238:$B$248,"1",D$238:D$248)</f>
        <v>0</v>
      </c>
      <c r="E249" s="80">
        <f>SUMIF($B$238:$B$248,"1",E$238:E$248)</f>
        <v>0</v>
      </c>
      <c r="F249" s="12"/>
    </row>
    <row r="250" spans="1:6" s="10" customFormat="1" ht="15.75">
      <c r="A250" s="85" t="s">
        <v>218</v>
      </c>
      <c r="B250" s="98">
        <v>2</v>
      </c>
      <c r="C250" s="80">
        <f>SUMIF($B$238:$B$248,"2",C$238:C$248)</f>
        <v>0</v>
      </c>
      <c r="D250" s="80">
        <f>SUMIF($B$238:$B$248,"2",D$238:D$248)</f>
        <v>300400</v>
      </c>
      <c r="E250" s="80">
        <f>SUMIF($B$238:$B$248,"2",E$238:E$248)</f>
        <v>300400</v>
      </c>
      <c r="F250" s="12"/>
    </row>
    <row r="251" spans="1:6" s="10" customFormat="1" ht="15.75">
      <c r="A251" s="85" t="s">
        <v>110</v>
      </c>
      <c r="B251" s="98">
        <v>3</v>
      </c>
      <c r="C251" s="80">
        <f>SUMIF($B$238:$B$248,"3",C$238:C$248)</f>
        <v>0</v>
      </c>
      <c r="D251" s="80">
        <f>SUMIF($B$238:$B$248,"3",D$238:D$248)</f>
        <v>0</v>
      </c>
      <c r="E251" s="80">
        <f>SUMIF($B$238:$B$248,"3",E$238:E$248)</f>
        <v>0</v>
      </c>
      <c r="F251" s="12"/>
    </row>
    <row r="252" spans="1:6" s="10" customFormat="1" ht="15.75" hidden="1">
      <c r="A252" s="66" t="s">
        <v>360</v>
      </c>
      <c r="B252" s="17"/>
      <c r="C252" s="82"/>
      <c r="D252" s="82"/>
      <c r="E252" s="82"/>
      <c r="F252" s="12"/>
    </row>
    <row r="253" spans="1:6" s="10" customFormat="1" ht="15.75" hidden="1">
      <c r="A253" s="62"/>
      <c r="B253" s="17"/>
      <c r="C253" s="80"/>
      <c r="D253" s="80"/>
      <c r="E253" s="80"/>
      <c r="F253" s="12"/>
    </row>
    <row r="254" spans="1:6" s="10" customFormat="1" ht="31.5" hidden="1">
      <c r="A254" s="62" t="s">
        <v>361</v>
      </c>
      <c r="B254" s="17"/>
      <c r="C254" s="80"/>
      <c r="D254" s="80"/>
      <c r="E254" s="80"/>
      <c r="F254" s="12"/>
    </row>
    <row r="255" spans="1:6" s="10" customFormat="1" ht="15.75" hidden="1">
      <c r="A255" s="85" t="s">
        <v>487</v>
      </c>
      <c r="B255" s="17">
        <v>2</v>
      </c>
      <c r="C255" s="80"/>
      <c r="D255" s="80"/>
      <c r="E255" s="80"/>
      <c r="F255" s="12"/>
    </row>
    <row r="256" spans="1:6" s="10" customFormat="1" ht="31.5" hidden="1">
      <c r="A256" s="62" t="s">
        <v>422</v>
      </c>
      <c r="B256" s="17"/>
      <c r="C256" s="80">
        <f>SUM(C255)</f>
        <v>0</v>
      </c>
      <c r="D256" s="80">
        <f>SUM(D255)</f>
        <v>0</v>
      </c>
      <c r="E256" s="80">
        <f>SUM(E255)</f>
        <v>0</v>
      </c>
      <c r="F256" s="12"/>
    </row>
    <row r="257" spans="1:6" s="10" customFormat="1" ht="15.75" hidden="1">
      <c r="A257" s="62"/>
      <c r="B257" s="17"/>
      <c r="C257" s="80"/>
      <c r="D257" s="80"/>
      <c r="E257" s="80"/>
      <c r="F257" s="12"/>
    </row>
    <row r="258" spans="1:6" s="10" customFormat="1" ht="15.75" hidden="1">
      <c r="A258" s="62"/>
      <c r="B258" s="17"/>
      <c r="C258" s="80"/>
      <c r="D258" s="80"/>
      <c r="E258" s="80"/>
      <c r="F258" s="12"/>
    </row>
    <row r="259" spans="1:6" s="10" customFormat="1" ht="15.75" hidden="1">
      <c r="A259" s="62"/>
      <c r="B259" s="17"/>
      <c r="C259" s="80"/>
      <c r="D259" s="80"/>
      <c r="E259" s="80"/>
      <c r="F259" s="12"/>
    </row>
    <row r="260" spans="1:6" s="10" customFormat="1" ht="15.75" hidden="1">
      <c r="A260" s="62" t="s">
        <v>423</v>
      </c>
      <c r="B260" s="17"/>
      <c r="C260" s="80"/>
      <c r="D260" s="80"/>
      <c r="E260" s="80"/>
      <c r="F260" s="12"/>
    </row>
    <row r="261" spans="1:6" s="10" customFormat="1" ht="15.75" hidden="1">
      <c r="A261" s="43" t="s">
        <v>360</v>
      </c>
      <c r="B261" s="100"/>
      <c r="C261" s="82">
        <f>SUM(C262:C262:C264)</f>
        <v>0</v>
      </c>
      <c r="D261" s="82">
        <f>SUM(D262:D262:D264)</f>
        <v>0</v>
      </c>
      <c r="E261" s="82">
        <f>SUM(E262:E262:E264)</f>
        <v>0</v>
      </c>
      <c r="F261" s="12"/>
    </row>
    <row r="262" spans="1:6" s="10" customFormat="1" ht="15.75" hidden="1">
      <c r="A262" s="85" t="s">
        <v>376</v>
      </c>
      <c r="B262" s="98">
        <v>1</v>
      </c>
      <c r="C262" s="80">
        <f>SUMIF($B$252:$B$261,"1",C$252:C$261)</f>
        <v>0</v>
      </c>
      <c r="D262" s="80">
        <f>SUMIF($B$252:$B$261,"1",D$252:D$261)</f>
        <v>0</v>
      </c>
      <c r="E262" s="80">
        <f>SUMIF($B$252:$B$261,"1",E$252:E$261)</f>
        <v>0</v>
      </c>
      <c r="F262" s="12"/>
    </row>
    <row r="263" spans="1:6" s="10" customFormat="1" ht="15.75" hidden="1">
      <c r="A263" s="85" t="s">
        <v>218</v>
      </c>
      <c r="B263" s="98">
        <v>2</v>
      </c>
      <c r="C263" s="80">
        <f>SUMIF($B$252:$B$261,"2",C$252:C$261)</f>
        <v>0</v>
      </c>
      <c r="D263" s="80">
        <f>SUMIF($B$252:$B$261,"2",D$252:D$261)</f>
        <v>0</v>
      </c>
      <c r="E263" s="80">
        <f>SUMIF($B$252:$B$261,"2",E$252:E$261)</f>
        <v>0</v>
      </c>
      <c r="F263" s="12"/>
    </row>
    <row r="264" spans="1:6" s="10" customFormat="1" ht="15.75" hidden="1">
      <c r="A264" s="85" t="s">
        <v>110</v>
      </c>
      <c r="B264" s="98">
        <v>3</v>
      </c>
      <c r="C264" s="80">
        <f>SUMIF($B$252:$B$261,"3",C$252:C$261)</f>
        <v>0</v>
      </c>
      <c r="D264" s="80">
        <f>SUMIF($B$252:$B$261,"3",D$252:D$261)</f>
        <v>0</v>
      </c>
      <c r="E264" s="80">
        <f>SUMIF($B$252:$B$261,"3",E$252:E$261)</f>
        <v>0</v>
      </c>
      <c r="F264" s="12"/>
    </row>
    <row r="265" spans="1:6" s="10" customFormat="1" ht="49.5">
      <c r="A265" s="67" t="s">
        <v>434</v>
      </c>
      <c r="B265" s="101"/>
      <c r="C265" s="81"/>
      <c r="D265" s="81"/>
      <c r="E265" s="81"/>
      <c r="F265" s="12"/>
    </row>
    <row r="266" spans="1:6" s="10" customFormat="1" ht="16.5">
      <c r="A266" s="66" t="s">
        <v>148</v>
      </c>
      <c r="B266" s="101"/>
      <c r="C266" s="81"/>
      <c r="D266" s="81"/>
      <c r="E266" s="81"/>
      <c r="F266" s="12"/>
    </row>
    <row r="267" spans="1:6" s="10" customFormat="1" ht="31.5">
      <c r="A267" s="62" t="s">
        <v>204</v>
      </c>
      <c r="B267" s="101">
        <v>2</v>
      </c>
      <c r="C267" s="83">
        <v>4448083</v>
      </c>
      <c r="D267" s="83">
        <v>4448083</v>
      </c>
      <c r="E267" s="83">
        <v>4448083</v>
      </c>
      <c r="F267" s="12"/>
    </row>
    <row r="268" spans="1:6" s="10" customFormat="1" ht="15.75" hidden="1">
      <c r="A268" s="62" t="s">
        <v>426</v>
      </c>
      <c r="B268" s="100">
        <v>2</v>
      </c>
      <c r="C268" s="83"/>
      <c r="D268" s="83"/>
      <c r="E268" s="83"/>
      <c r="F268" s="12"/>
    </row>
    <row r="269" spans="1:6" s="10" customFormat="1" ht="31.5">
      <c r="A269" s="43" t="s">
        <v>148</v>
      </c>
      <c r="B269" s="100"/>
      <c r="C269" s="82">
        <f>SUM(C270:C272)</f>
        <v>4448083</v>
      </c>
      <c r="D269" s="82">
        <f>SUM(D270:D272)</f>
        <v>4448083</v>
      </c>
      <c r="E269" s="82">
        <f>SUM(E270:E272)</f>
        <v>4448083</v>
      </c>
      <c r="F269" s="12"/>
    </row>
    <row r="270" spans="1:6" s="10" customFormat="1" ht="15.75">
      <c r="A270" s="85" t="s">
        <v>376</v>
      </c>
      <c r="B270" s="98">
        <v>1</v>
      </c>
      <c r="C270" s="80">
        <f>SUMIF($B$266:$B$269,"1",C$266:C$269)</f>
        <v>0</v>
      </c>
      <c r="D270" s="80">
        <f>SUMIF($B$266:$B$269,"1",D$266:D$269)</f>
        <v>0</v>
      </c>
      <c r="E270" s="80">
        <f>SUMIF($B$266:$B$269,"1",E$266:E$269)</f>
        <v>0</v>
      </c>
      <c r="F270" s="12"/>
    </row>
    <row r="271" spans="1:6" s="10" customFormat="1" ht="15.75">
      <c r="A271" s="85" t="s">
        <v>218</v>
      </c>
      <c r="B271" s="98">
        <v>2</v>
      </c>
      <c r="C271" s="80">
        <f>SUMIF($B$266:$B$269,"2",C$266:C$269)</f>
        <v>4448083</v>
      </c>
      <c r="D271" s="80">
        <f>SUMIF($B$266:$B$269,"2",D$266:D$269)</f>
        <v>4448083</v>
      </c>
      <c r="E271" s="80">
        <f>SUMIF($B$266:$B$269,"2",E$266:E$269)</f>
        <v>4448083</v>
      </c>
      <c r="F271" s="12"/>
    </row>
    <row r="272" spans="1:6" s="10" customFormat="1" ht="15.75">
      <c r="A272" s="85" t="s">
        <v>110</v>
      </c>
      <c r="B272" s="98">
        <v>3</v>
      </c>
      <c r="C272" s="80">
        <f>SUMIF($B$266:$B$269,"3",C$266:C$269)</f>
        <v>0</v>
      </c>
      <c r="D272" s="80">
        <f>SUMIF($B$266:$B$269,"3",D$266:D$269)</f>
        <v>0</v>
      </c>
      <c r="E272" s="80">
        <f>SUMIF($B$266:$B$269,"3",E$266:E$269)</f>
        <v>0</v>
      </c>
      <c r="F272" s="12"/>
    </row>
    <row r="273" spans="1:6" s="10" customFormat="1" ht="15.75" hidden="1">
      <c r="A273" s="66" t="s">
        <v>149</v>
      </c>
      <c r="B273" s="98"/>
      <c r="C273" s="80"/>
      <c r="D273" s="80"/>
      <c r="E273" s="80"/>
      <c r="F273" s="12"/>
    </row>
    <row r="274" spans="1:6" s="10" customFormat="1" ht="16.5" hidden="1">
      <c r="A274" s="62" t="s">
        <v>204</v>
      </c>
      <c r="B274" s="101">
        <v>2</v>
      </c>
      <c r="C274" s="80"/>
      <c r="D274" s="80"/>
      <c r="E274" s="80"/>
      <c r="F274" s="12"/>
    </row>
    <row r="275" spans="1:6" s="10" customFormat="1" ht="15.75" hidden="1">
      <c r="A275" s="62" t="s">
        <v>426</v>
      </c>
      <c r="B275" s="100">
        <v>2</v>
      </c>
      <c r="C275" s="83"/>
      <c r="D275" s="83"/>
      <c r="E275" s="83"/>
      <c r="F275" s="12"/>
    </row>
    <row r="276" spans="1:6" s="10" customFormat="1" ht="15.75" hidden="1">
      <c r="A276" s="43" t="s">
        <v>149</v>
      </c>
      <c r="B276" s="100"/>
      <c r="C276" s="82">
        <f>SUM(C277:C279)</f>
        <v>0</v>
      </c>
      <c r="D276" s="82">
        <f>SUM(D277:D279)</f>
        <v>0</v>
      </c>
      <c r="E276" s="82">
        <f>SUM(E277:E279)</f>
        <v>0</v>
      </c>
      <c r="F276" s="12"/>
    </row>
    <row r="277" spans="1:6" s="10" customFormat="1" ht="15.75" hidden="1">
      <c r="A277" s="85" t="s">
        <v>376</v>
      </c>
      <c r="B277" s="98">
        <v>1</v>
      </c>
      <c r="C277" s="80">
        <f>SUMIF($B$273:$B$276,"1",C$273:C$276)</f>
        <v>0</v>
      </c>
      <c r="D277" s="80">
        <f>SUMIF($B$273:$B$276,"1",D$273:D$276)</f>
        <v>0</v>
      </c>
      <c r="E277" s="80">
        <f>SUMIF($B$273:$B$276,"1",E$273:E$276)</f>
        <v>0</v>
      </c>
      <c r="F277" s="12"/>
    </row>
    <row r="278" spans="1:6" s="10" customFormat="1" ht="15.75" hidden="1">
      <c r="A278" s="85" t="s">
        <v>218</v>
      </c>
      <c r="B278" s="98">
        <v>2</v>
      </c>
      <c r="C278" s="80">
        <f>SUMIF($B$273:$B$276,"2",C$273:C$276)</f>
        <v>0</v>
      </c>
      <c r="D278" s="80">
        <f>SUMIF($B$273:$B$276,"2",D$273:D$276)</f>
        <v>0</v>
      </c>
      <c r="E278" s="80">
        <f>SUMIF($B$273:$B$276,"2",E$273:E$276)</f>
        <v>0</v>
      </c>
      <c r="F278" s="12"/>
    </row>
    <row r="279" spans="1:6" s="10" customFormat="1" ht="15.75" hidden="1">
      <c r="A279" s="85" t="s">
        <v>110</v>
      </c>
      <c r="B279" s="98">
        <v>3</v>
      </c>
      <c r="C279" s="80">
        <f>SUMIF($B$273:$B$276,"3",C$273:C$276)</f>
        <v>0</v>
      </c>
      <c r="D279" s="80">
        <f>SUMIF($B$273:$B$276,"3",D$273:D$276)</f>
        <v>0</v>
      </c>
      <c r="E279" s="80">
        <f>SUMIF($B$273:$B$276,"3",E$273:E$276)</f>
        <v>0</v>
      </c>
      <c r="F279" s="12"/>
    </row>
    <row r="280" spans="1:6" s="10" customFormat="1" ht="49.5">
      <c r="A280" s="67" t="s">
        <v>81</v>
      </c>
      <c r="B280" s="101"/>
      <c r="C280" s="81">
        <f>C281+C294</f>
        <v>0</v>
      </c>
      <c r="D280" s="81">
        <f>D281+D294</f>
        <v>0</v>
      </c>
      <c r="E280" s="81">
        <f>E281+E294</f>
        <v>0</v>
      </c>
      <c r="F280" s="12"/>
    </row>
    <row r="281" spans="1:6" s="10" customFormat="1" ht="15.75">
      <c r="A281" s="66" t="s">
        <v>146</v>
      </c>
      <c r="B281" s="100"/>
      <c r="C281" s="83"/>
      <c r="D281" s="83"/>
      <c r="E281" s="83"/>
      <c r="F281" s="12"/>
    </row>
    <row r="282" spans="1:6" s="10" customFormat="1" ht="15.75">
      <c r="A282" s="62" t="s">
        <v>203</v>
      </c>
      <c r="B282" s="100"/>
      <c r="C282" s="83"/>
      <c r="D282" s="83"/>
      <c r="E282" s="83"/>
      <c r="F282" s="12"/>
    </row>
    <row r="283" spans="1:6" s="10" customFormat="1" ht="31.5" hidden="1">
      <c r="A283" s="85" t="s">
        <v>424</v>
      </c>
      <c r="B283" s="100"/>
      <c r="C283" s="83"/>
      <c r="D283" s="83"/>
      <c r="E283" s="83"/>
      <c r="F283" s="12"/>
    </row>
    <row r="284" spans="1:6" s="10" customFormat="1" ht="31.5" hidden="1">
      <c r="A284" s="85" t="s">
        <v>215</v>
      </c>
      <c r="B284" s="100"/>
      <c r="C284" s="83"/>
      <c r="D284" s="83"/>
      <c r="E284" s="83"/>
      <c r="F284" s="12"/>
    </row>
    <row r="285" spans="1:6" s="10" customFormat="1" ht="31.5" hidden="1">
      <c r="A285" s="85" t="s">
        <v>425</v>
      </c>
      <c r="B285" s="100"/>
      <c r="C285" s="83"/>
      <c r="D285" s="83"/>
      <c r="E285" s="83"/>
      <c r="F285" s="12"/>
    </row>
    <row r="286" spans="1:6" s="10" customFormat="1" ht="15.75">
      <c r="A286" s="85" t="s">
        <v>214</v>
      </c>
      <c r="B286" s="100">
        <v>2</v>
      </c>
      <c r="C286" s="83"/>
      <c r="D286" s="83">
        <v>344960</v>
      </c>
      <c r="E286" s="83">
        <v>344960</v>
      </c>
      <c r="F286" s="12"/>
    </row>
    <row r="287" spans="1:6" s="10" customFormat="1" ht="15.75">
      <c r="A287" s="85" t="s">
        <v>213</v>
      </c>
      <c r="B287" s="100"/>
      <c r="C287" s="83"/>
      <c r="D287" s="83"/>
      <c r="E287" s="83"/>
      <c r="F287" s="12"/>
    </row>
    <row r="288" spans="1:6" s="10" customFormat="1" ht="15.75">
      <c r="A288" s="62" t="s">
        <v>205</v>
      </c>
      <c r="B288" s="100"/>
      <c r="C288" s="83"/>
      <c r="D288" s="83"/>
      <c r="E288" s="83"/>
      <c r="F288" s="12"/>
    </row>
    <row r="289" spans="1:6" s="10" customFormat="1" ht="31.5">
      <c r="A289" s="62" t="s">
        <v>206</v>
      </c>
      <c r="B289" s="100"/>
      <c r="C289" s="83"/>
      <c r="D289" s="83"/>
      <c r="E289" s="83"/>
      <c r="F289" s="12"/>
    </row>
    <row r="290" spans="1:6" s="10" customFormat="1" ht="31.5">
      <c r="A290" s="43" t="s">
        <v>146</v>
      </c>
      <c r="B290" s="100"/>
      <c r="C290" s="82">
        <f>SUM(C291:C293)</f>
        <v>0</v>
      </c>
      <c r="D290" s="82">
        <f>SUM(D291:D293)</f>
        <v>344960</v>
      </c>
      <c r="E290" s="82">
        <f>SUM(E291:E293)</f>
        <v>344960</v>
      </c>
      <c r="F290" s="12"/>
    </row>
    <row r="291" spans="1:6" s="10" customFormat="1" ht="15.75">
      <c r="A291" s="85" t="s">
        <v>376</v>
      </c>
      <c r="B291" s="98">
        <v>1</v>
      </c>
      <c r="C291" s="80">
        <f>SUMIF($B$281:$B$290,"1",C$281:C$290)</f>
        <v>0</v>
      </c>
      <c r="D291" s="80">
        <f>SUMIF($B$281:$B$290,"1",D$281:D$290)</f>
        <v>0</v>
      </c>
      <c r="E291" s="80">
        <f>SUMIF($B$281:$B$290,"1",E$281:E$290)</f>
        <v>0</v>
      </c>
      <c r="F291" s="12"/>
    </row>
    <row r="292" spans="1:6" s="10" customFormat="1" ht="15.75">
      <c r="A292" s="85" t="s">
        <v>218</v>
      </c>
      <c r="B292" s="98">
        <v>2</v>
      </c>
      <c r="C292" s="80">
        <f>SUMIF($B$281:$B$290,"2",C$281:C$290)</f>
        <v>0</v>
      </c>
      <c r="D292" s="80">
        <f>SUMIF($B$281:$B$290,"2",D$281:D$290)</f>
        <v>344960</v>
      </c>
      <c r="E292" s="80">
        <f>SUMIF($B$281:$B$290,"2",E$281:E$290)</f>
        <v>344960</v>
      </c>
      <c r="F292" s="12"/>
    </row>
    <row r="293" spans="1:6" s="10" customFormat="1" ht="15.75">
      <c r="A293" s="85" t="s">
        <v>110</v>
      </c>
      <c r="B293" s="98">
        <v>3</v>
      </c>
      <c r="C293" s="80">
        <f>SUMIF($B$281:$B$290,"3",C$281:C$290)</f>
        <v>0</v>
      </c>
      <c r="D293" s="80">
        <f>SUMIF($B$281:$B$290,"3",D$281:D$290)</f>
        <v>0</v>
      </c>
      <c r="E293" s="80">
        <f>SUMIF($B$281:$B$290,"3",E$281:E$290)</f>
        <v>0</v>
      </c>
      <c r="F293" s="12"/>
    </row>
    <row r="294" spans="1:6" s="10" customFormat="1" ht="15.75">
      <c r="A294" s="66" t="s">
        <v>147</v>
      </c>
      <c r="B294" s="100"/>
      <c r="C294" s="83"/>
      <c r="D294" s="83"/>
      <c r="E294" s="83"/>
      <c r="F294" s="12"/>
    </row>
    <row r="295" spans="1:6" s="10" customFormat="1" ht="15.75">
      <c r="A295" s="62" t="s">
        <v>203</v>
      </c>
      <c r="B295" s="100"/>
      <c r="C295" s="83"/>
      <c r="D295" s="83"/>
      <c r="E295" s="83"/>
      <c r="F295" s="12"/>
    </row>
    <row r="296" spans="1:6" s="10" customFormat="1" ht="31.5">
      <c r="A296" s="85" t="s">
        <v>424</v>
      </c>
      <c r="B296" s="100">
        <v>2</v>
      </c>
      <c r="C296" s="83">
        <v>60608647</v>
      </c>
      <c r="D296" s="83"/>
      <c r="E296" s="83"/>
      <c r="F296" s="12"/>
    </row>
    <row r="297" spans="1:6" s="10" customFormat="1" ht="31.5" hidden="1">
      <c r="A297" s="85" t="s">
        <v>215</v>
      </c>
      <c r="B297" s="100"/>
      <c r="C297" s="83"/>
      <c r="D297" s="83"/>
      <c r="E297" s="83"/>
      <c r="F297" s="12"/>
    </row>
    <row r="298" spans="1:6" s="10" customFormat="1" ht="31.5">
      <c r="A298" s="85" t="s">
        <v>425</v>
      </c>
      <c r="B298" s="100">
        <v>2</v>
      </c>
      <c r="C298" s="83">
        <v>7270000</v>
      </c>
      <c r="D298" s="83"/>
      <c r="E298" s="83"/>
      <c r="F298" s="12"/>
    </row>
    <row r="299" spans="1:6" s="10" customFormat="1" ht="15.75" hidden="1">
      <c r="A299" s="85" t="s">
        <v>214</v>
      </c>
      <c r="B299" s="100"/>
      <c r="C299" s="83"/>
      <c r="D299" s="83"/>
      <c r="E299" s="83"/>
      <c r="F299" s="12"/>
    </row>
    <row r="300" spans="1:6" s="10" customFormat="1" ht="15.75" hidden="1">
      <c r="A300" s="85" t="s">
        <v>213</v>
      </c>
      <c r="B300" s="100"/>
      <c r="C300" s="83"/>
      <c r="D300" s="83"/>
      <c r="E300" s="83"/>
      <c r="F300" s="12"/>
    </row>
    <row r="301" spans="1:6" s="10" customFormat="1" ht="15.75" hidden="1">
      <c r="A301" s="62" t="s">
        <v>205</v>
      </c>
      <c r="B301" s="100"/>
      <c r="C301" s="83"/>
      <c r="D301" s="83"/>
      <c r="E301" s="83"/>
      <c r="F301" s="12"/>
    </row>
    <row r="302" spans="1:6" s="10" customFormat="1" ht="15.75" hidden="1">
      <c r="A302" s="62" t="s">
        <v>206</v>
      </c>
      <c r="B302" s="100"/>
      <c r="C302" s="83"/>
      <c r="D302" s="83"/>
      <c r="E302" s="83"/>
      <c r="F302" s="12"/>
    </row>
    <row r="303" spans="1:6" s="10" customFormat="1" ht="31.5">
      <c r="A303" s="43" t="s">
        <v>147</v>
      </c>
      <c r="B303" s="100"/>
      <c r="C303" s="82">
        <f>SUM(C304:C306)</f>
        <v>67878647</v>
      </c>
      <c r="D303" s="82">
        <f>SUM(D304:D306)</f>
        <v>0</v>
      </c>
      <c r="E303" s="82">
        <f>SUM(E304:E306)</f>
        <v>0</v>
      </c>
      <c r="F303" s="12"/>
    </row>
    <row r="304" spans="1:6" s="10" customFormat="1" ht="15.75">
      <c r="A304" s="85" t="s">
        <v>376</v>
      </c>
      <c r="B304" s="98">
        <v>1</v>
      </c>
      <c r="C304" s="80">
        <f>SUMIF($B$294:$B$303,"1",C$294:C$303)</f>
        <v>0</v>
      </c>
      <c r="D304" s="80">
        <f>SUMIF($B$294:$B$303,"1",D$294:D$303)</f>
        <v>0</v>
      </c>
      <c r="E304" s="80">
        <f>SUMIF($B$294:$B$303,"1",E$294:E$303)</f>
        <v>0</v>
      </c>
      <c r="F304" s="12"/>
    </row>
    <row r="305" spans="1:6" s="10" customFormat="1" ht="15.75">
      <c r="A305" s="85" t="s">
        <v>218</v>
      </c>
      <c r="B305" s="98">
        <v>2</v>
      </c>
      <c r="C305" s="80">
        <f>SUMIF($B$294:$B$303,"2",C$294:C$303)</f>
        <v>67878647</v>
      </c>
      <c r="D305" s="80">
        <f>SUMIF($B$294:$B$303,"2",D$294:D$303)</f>
        <v>0</v>
      </c>
      <c r="E305" s="80">
        <f>SUMIF($B$294:$B$303,"2",E$294:E$303)</f>
        <v>0</v>
      </c>
      <c r="F305" s="12"/>
    </row>
    <row r="306" spans="1:6" s="10" customFormat="1" ht="15.75">
      <c r="A306" s="85" t="s">
        <v>110</v>
      </c>
      <c r="B306" s="98">
        <v>3</v>
      </c>
      <c r="C306" s="80">
        <f>SUMIF($B$294:$B$303,"3",C$294:C$303)</f>
        <v>0</v>
      </c>
      <c r="D306" s="80">
        <f>SUMIF($B$294:$B$303,"3",D$294:D$303)</f>
        <v>0</v>
      </c>
      <c r="E306" s="80">
        <f>SUMIF($B$294:$B$303,"3",E$294:E$303)</f>
        <v>0</v>
      </c>
      <c r="F306" s="12"/>
    </row>
    <row r="307" spans="1:6" s="10" customFormat="1" ht="16.5">
      <c r="A307" s="67" t="s">
        <v>82</v>
      </c>
      <c r="B307" s="101"/>
      <c r="C307" s="105">
        <f>C93+C128+C157+C214++C234+C248+C261+C269+C276+C290+C303</f>
        <v>102619171</v>
      </c>
      <c r="D307" s="105">
        <f>D93+D128+D157+D214++D234+D248+D261+D269+D276+D290+D303</f>
        <v>36203758</v>
      </c>
      <c r="E307" s="105">
        <f>E93+E128+E157+E214++E234+E248+E261+E269+E276+E290+E303</f>
        <v>36443181</v>
      </c>
      <c r="F307" s="12"/>
    </row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72"/>
  <sheetViews>
    <sheetView zoomScalePageLayoutView="0" workbookViewId="0" topLeftCell="A28">
      <selection activeCell="A71" sqref="A71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5" width="14.00390625" style="2" customWidth="1"/>
    <col min="16" max="16384" width="9.140625" style="2" customWidth="1"/>
  </cols>
  <sheetData>
    <row r="1" spans="1:12" ht="15.75">
      <c r="A1" s="313" t="s">
        <v>494</v>
      </c>
      <c r="B1" s="313"/>
      <c r="C1" s="313"/>
      <c r="D1" s="313"/>
      <c r="E1" s="313"/>
      <c r="F1" s="313"/>
      <c r="G1" s="313"/>
      <c r="H1" s="313"/>
      <c r="I1" s="313"/>
      <c r="J1" s="313"/>
      <c r="K1" s="135"/>
      <c r="L1" s="2"/>
    </row>
    <row r="2" spans="1:12" ht="15.75">
      <c r="A2" s="313" t="s">
        <v>453</v>
      </c>
      <c r="B2" s="313"/>
      <c r="C2" s="313"/>
      <c r="D2" s="313"/>
      <c r="E2" s="313"/>
      <c r="F2" s="313"/>
      <c r="G2" s="313"/>
      <c r="H2" s="313"/>
      <c r="I2" s="313"/>
      <c r="J2" s="313"/>
      <c r="K2" s="135"/>
      <c r="L2" s="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14" t="s">
        <v>9</v>
      </c>
      <c r="C5" s="314" t="s">
        <v>126</v>
      </c>
      <c r="D5" s="318" t="s">
        <v>14</v>
      </c>
      <c r="E5" s="318"/>
      <c r="F5" s="318"/>
      <c r="G5" s="318" t="s">
        <v>15</v>
      </c>
      <c r="H5" s="318"/>
      <c r="I5" s="318"/>
      <c r="J5" s="319" t="s">
        <v>16</v>
      </c>
      <c r="K5" s="320"/>
      <c r="L5" s="321"/>
    </row>
    <row r="6" spans="1:12" s="3" customFormat="1" ht="31.5">
      <c r="A6" s="1">
        <v>2</v>
      </c>
      <c r="B6" s="314"/>
      <c r="C6" s="314"/>
      <c r="D6" s="40" t="s">
        <v>4</v>
      </c>
      <c r="E6" s="40" t="s">
        <v>541</v>
      </c>
      <c r="F6" s="40" t="s">
        <v>537</v>
      </c>
      <c r="G6" s="40" t="s">
        <v>4</v>
      </c>
      <c r="H6" s="40" t="s">
        <v>541</v>
      </c>
      <c r="I6" s="40" t="s">
        <v>537</v>
      </c>
      <c r="J6" s="40" t="s">
        <v>4</v>
      </c>
      <c r="K6" s="40" t="s">
        <v>541</v>
      </c>
      <c r="L6" s="40" t="s">
        <v>537</v>
      </c>
    </row>
    <row r="7" spans="1:12" s="3" customFormat="1" ht="15.75">
      <c r="A7" s="1">
        <v>3</v>
      </c>
      <c r="B7" s="102" t="s">
        <v>93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185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113"/>
      <c r="H9" s="113"/>
      <c r="I9" s="113"/>
      <c r="J9" s="113"/>
      <c r="K9" s="113"/>
      <c r="L9" s="113"/>
    </row>
    <row r="10" spans="1:15" s="3" customFormat="1" ht="15.75">
      <c r="A10" s="1">
        <v>4</v>
      </c>
      <c r="B10" s="119" t="s">
        <v>500</v>
      </c>
      <c r="C10" s="97">
        <v>2</v>
      </c>
      <c r="D10" s="5">
        <v>6000000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aca="true" t="shared" si="0" ref="J10:L13">D10+G10</f>
        <v>6000000</v>
      </c>
      <c r="K10" s="5">
        <f t="shared" si="0"/>
        <v>0</v>
      </c>
      <c r="L10" s="5">
        <f t="shared" si="0"/>
        <v>0</v>
      </c>
      <c r="M10" s="130"/>
      <c r="N10" s="130"/>
      <c r="O10" s="130"/>
    </row>
    <row r="11" spans="1:15" s="3" customFormat="1" ht="31.5">
      <c r="A11" s="1">
        <v>5</v>
      </c>
      <c r="B11" s="119" t="s">
        <v>501</v>
      </c>
      <c r="C11" s="97">
        <v>2</v>
      </c>
      <c r="D11" s="5">
        <v>350000</v>
      </c>
      <c r="E11" s="5">
        <v>0</v>
      </c>
      <c r="F11" s="5">
        <v>0</v>
      </c>
      <c r="G11" s="5">
        <v>94500</v>
      </c>
      <c r="H11" s="5">
        <v>0</v>
      </c>
      <c r="I11" s="5">
        <v>0</v>
      </c>
      <c r="J11" s="5">
        <f t="shared" si="0"/>
        <v>444500</v>
      </c>
      <c r="K11" s="5">
        <f t="shared" si="0"/>
        <v>0</v>
      </c>
      <c r="L11" s="5">
        <f t="shared" si="0"/>
        <v>0</v>
      </c>
      <c r="M11" s="130"/>
      <c r="N11" s="130"/>
      <c r="O11" s="130"/>
    </row>
    <row r="12" spans="1:15" s="3" customFormat="1" ht="31.5">
      <c r="A12" s="1">
        <v>6</v>
      </c>
      <c r="B12" s="119" t="s">
        <v>502</v>
      </c>
      <c r="C12" s="97">
        <v>2</v>
      </c>
      <c r="D12" s="5">
        <v>19652485</v>
      </c>
      <c r="E12" s="5">
        <v>0</v>
      </c>
      <c r="F12" s="5">
        <v>0</v>
      </c>
      <c r="G12" s="5">
        <v>5306171</v>
      </c>
      <c r="H12" s="5">
        <v>0</v>
      </c>
      <c r="I12" s="5">
        <v>0</v>
      </c>
      <c r="J12" s="5">
        <f t="shared" si="0"/>
        <v>24958656</v>
      </c>
      <c r="K12" s="5">
        <f t="shared" si="0"/>
        <v>0</v>
      </c>
      <c r="L12" s="5">
        <f t="shared" si="0"/>
        <v>0</v>
      </c>
      <c r="M12" s="130"/>
      <c r="N12" s="130"/>
      <c r="O12" s="130"/>
    </row>
    <row r="13" spans="1:15" s="3" customFormat="1" ht="15.75">
      <c r="A13" s="1">
        <v>7</v>
      </c>
      <c r="B13" s="119" t="s">
        <v>492</v>
      </c>
      <c r="C13" s="97">
        <v>2</v>
      </c>
      <c r="D13" s="5">
        <v>1000000</v>
      </c>
      <c r="E13" s="5">
        <v>700790</v>
      </c>
      <c r="F13" s="5"/>
      <c r="G13" s="5">
        <v>270000</v>
      </c>
      <c r="H13" s="5">
        <v>189210</v>
      </c>
      <c r="I13" s="5"/>
      <c r="J13" s="5">
        <f t="shared" si="0"/>
        <v>1270000</v>
      </c>
      <c r="K13" s="5">
        <f t="shared" si="0"/>
        <v>890000</v>
      </c>
      <c r="L13" s="5">
        <f t="shared" si="0"/>
        <v>0</v>
      </c>
      <c r="M13" s="130"/>
      <c r="N13" s="130"/>
      <c r="O13" s="130"/>
    </row>
    <row r="14" spans="1:15" s="3" customFormat="1" ht="31.5">
      <c r="A14" s="1">
        <v>8</v>
      </c>
      <c r="B14" s="7" t="s">
        <v>184</v>
      </c>
      <c r="C14" s="97"/>
      <c r="D14" s="5">
        <f>SUM(D10:D13)</f>
        <v>27002485</v>
      </c>
      <c r="E14" s="5">
        <f>SUM(E10:E13)</f>
        <v>700790</v>
      </c>
      <c r="F14" s="5">
        <f>SUM(F10:F13)</f>
        <v>0</v>
      </c>
      <c r="G14" s="113"/>
      <c r="H14" s="113"/>
      <c r="I14" s="113"/>
      <c r="J14" s="113"/>
      <c r="K14" s="113"/>
      <c r="L14" s="113"/>
      <c r="M14" s="130"/>
      <c r="N14" s="130"/>
      <c r="O14" s="130"/>
    </row>
    <row r="15" spans="1:15" s="3" customFormat="1" ht="15.75" hidden="1">
      <c r="A15" s="1"/>
      <c r="B15" s="7"/>
      <c r="C15" s="97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  <c r="M15" s="130"/>
      <c r="N15" s="130"/>
      <c r="O15" s="130"/>
    </row>
    <row r="16" spans="1:15" s="3" customFormat="1" ht="31.5" hidden="1">
      <c r="A16" s="1"/>
      <c r="B16" s="7" t="s">
        <v>183</v>
      </c>
      <c r="C16" s="97"/>
      <c r="D16" s="5">
        <f>SUM(D15)</f>
        <v>0</v>
      </c>
      <c r="E16" s="5">
        <f>SUM(E15)</f>
        <v>0</v>
      </c>
      <c r="F16" s="5">
        <f>SUM(F15)</f>
        <v>0</v>
      </c>
      <c r="G16" s="113"/>
      <c r="H16" s="113"/>
      <c r="I16" s="113"/>
      <c r="J16" s="113"/>
      <c r="K16" s="113"/>
      <c r="L16" s="113"/>
      <c r="M16" s="130"/>
      <c r="N16" s="130"/>
      <c r="O16" s="130"/>
    </row>
    <row r="17" spans="1:15" s="3" customFormat="1" ht="15.75" hidden="1">
      <c r="A17" s="1"/>
      <c r="B17" s="119"/>
      <c r="C17" s="97"/>
      <c r="D17" s="5"/>
      <c r="E17" s="5"/>
      <c r="F17" s="5"/>
      <c r="G17" s="5"/>
      <c r="H17" s="5"/>
      <c r="I17" s="5"/>
      <c r="J17" s="5">
        <f aca="true" t="shared" si="1" ref="J17:L21">D17+G17</f>
        <v>0</v>
      </c>
      <c r="K17" s="5">
        <f t="shared" si="1"/>
        <v>0</v>
      </c>
      <c r="L17" s="5">
        <f t="shared" si="1"/>
        <v>0</v>
      </c>
      <c r="M17" s="130"/>
      <c r="N17" s="130"/>
      <c r="O17" s="130"/>
    </row>
    <row r="18" spans="1:15" s="3" customFormat="1" ht="15.75" hidden="1">
      <c r="A18" s="1"/>
      <c r="B18" s="119"/>
      <c r="C18" s="97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  <c r="M18" s="130"/>
      <c r="N18" s="130"/>
      <c r="O18" s="130"/>
    </row>
    <row r="19" spans="1:15" s="3" customFormat="1" ht="15.75" hidden="1">
      <c r="A19" s="1"/>
      <c r="B19" s="7"/>
      <c r="C19" s="97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  <c r="M19" s="130"/>
      <c r="N19" s="130"/>
      <c r="O19" s="130"/>
    </row>
    <row r="20" spans="1:15" s="3" customFormat="1" ht="15.75" hidden="1">
      <c r="A20" s="1"/>
      <c r="B20" s="7"/>
      <c r="C20" s="97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  <c r="M20" s="130"/>
      <c r="N20" s="130"/>
      <c r="O20" s="130"/>
    </row>
    <row r="21" spans="1:15" s="3" customFormat="1" ht="15.75">
      <c r="A21" s="1">
        <v>9</v>
      </c>
      <c r="B21" s="7" t="s">
        <v>519</v>
      </c>
      <c r="C21" s="97">
        <v>2</v>
      </c>
      <c r="D21" s="5">
        <v>0</v>
      </c>
      <c r="E21" s="5">
        <v>141730</v>
      </c>
      <c r="F21" s="5"/>
      <c r="G21" s="5">
        <v>0</v>
      </c>
      <c r="H21" s="5">
        <v>38270</v>
      </c>
      <c r="I21" s="5"/>
      <c r="J21" s="5">
        <f t="shared" si="1"/>
        <v>0</v>
      </c>
      <c r="K21" s="5">
        <f t="shared" si="1"/>
        <v>180000</v>
      </c>
      <c r="L21" s="5">
        <f t="shared" si="1"/>
        <v>0</v>
      </c>
      <c r="M21" s="130"/>
      <c r="N21" s="130"/>
      <c r="O21" s="130"/>
    </row>
    <row r="22" spans="1:15" s="3" customFormat="1" ht="47.25">
      <c r="A22" s="1">
        <v>10</v>
      </c>
      <c r="B22" s="7" t="s">
        <v>186</v>
      </c>
      <c r="C22" s="97"/>
      <c r="D22" s="5">
        <f>SUM(D17:D21)</f>
        <v>0</v>
      </c>
      <c r="E22" s="5">
        <f>SUM(E17:E21)</f>
        <v>141730</v>
      </c>
      <c r="F22" s="5">
        <f>SUM(F17:F21)</f>
        <v>0</v>
      </c>
      <c r="G22" s="113"/>
      <c r="H22" s="113"/>
      <c r="I22" s="113"/>
      <c r="J22" s="113"/>
      <c r="K22" s="113"/>
      <c r="L22" s="113"/>
      <c r="M22" s="130"/>
      <c r="N22" s="130"/>
      <c r="O22" s="130"/>
    </row>
    <row r="23" spans="1:15" s="3" customFormat="1" ht="15.75" hidden="1">
      <c r="A23" s="1"/>
      <c r="B23" s="7" t="s">
        <v>187</v>
      </c>
      <c r="C23" s="97"/>
      <c r="D23" s="5"/>
      <c r="E23" s="5"/>
      <c r="F23" s="5"/>
      <c r="G23" s="113"/>
      <c r="H23" s="113"/>
      <c r="I23" s="113"/>
      <c r="J23" s="113"/>
      <c r="K23" s="113"/>
      <c r="L23" s="113"/>
      <c r="M23" s="130"/>
      <c r="N23" s="130"/>
      <c r="O23" s="130"/>
    </row>
    <row r="24" spans="1:15" s="3" customFormat="1" ht="31.5" hidden="1">
      <c r="A24" s="1"/>
      <c r="B24" s="7" t="s">
        <v>188</v>
      </c>
      <c r="C24" s="97"/>
      <c r="D24" s="5"/>
      <c r="E24" s="5"/>
      <c r="F24" s="5"/>
      <c r="G24" s="113"/>
      <c r="H24" s="113"/>
      <c r="I24" s="113"/>
      <c r="J24" s="113"/>
      <c r="K24" s="113"/>
      <c r="L24" s="113"/>
      <c r="M24" s="130"/>
      <c r="N24" s="130"/>
      <c r="O24" s="130"/>
    </row>
    <row r="25" spans="1:15" s="3" customFormat="1" ht="47.25">
      <c r="A25" s="1">
        <v>11</v>
      </c>
      <c r="B25" s="7" t="s">
        <v>207</v>
      </c>
      <c r="C25" s="97"/>
      <c r="D25" s="113"/>
      <c r="E25" s="113"/>
      <c r="F25" s="113"/>
      <c r="G25" s="5">
        <f>SUM(G7:G24)</f>
        <v>5670671</v>
      </c>
      <c r="H25" s="5">
        <f>SUM(H7:H24)</f>
        <v>227480</v>
      </c>
      <c r="I25" s="5">
        <f>SUM(I7:I24)</f>
        <v>0</v>
      </c>
      <c r="J25" s="113"/>
      <c r="K25" s="113"/>
      <c r="L25" s="113"/>
      <c r="M25" s="130"/>
      <c r="N25" s="130"/>
      <c r="O25" s="130"/>
    </row>
    <row r="26" spans="1:15" s="3" customFormat="1" ht="15.75">
      <c r="A26" s="1">
        <v>12</v>
      </c>
      <c r="B26" s="9" t="s">
        <v>93</v>
      </c>
      <c r="C26" s="97"/>
      <c r="D26" s="14">
        <f aca="true" t="shared" si="2" ref="D26:I26">SUM(D27:D29)</f>
        <v>27002485</v>
      </c>
      <c r="E26" s="14">
        <f>SUM(E27:E29)</f>
        <v>842520</v>
      </c>
      <c r="F26" s="14">
        <f t="shared" si="2"/>
        <v>0</v>
      </c>
      <c r="G26" s="14">
        <f t="shared" si="2"/>
        <v>5670671</v>
      </c>
      <c r="H26" s="14">
        <f>SUM(H27:H29)</f>
        <v>227480</v>
      </c>
      <c r="I26" s="14">
        <f t="shared" si="2"/>
        <v>0</v>
      </c>
      <c r="J26" s="14">
        <f aca="true" t="shared" si="3" ref="J26:L29">D26+G26</f>
        <v>32673156</v>
      </c>
      <c r="K26" s="14">
        <f t="shared" si="3"/>
        <v>1070000</v>
      </c>
      <c r="L26" s="14">
        <f t="shared" si="3"/>
        <v>0</v>
      </c>
      <c r="M26" s="130"/>
      <c r="N26" s="130"/>
      <c r="O26" s="130"/>
    </row>
    <row r="27" spans="1:15" s="3" customFormat="1" ht="31.5">
      <c r="A27" s="1">
        <v>13</v>
      </c>
      <c r="B27" s="85" t="s">
        <v>376</v>
      </c>
      <c r="C27" s="97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30"/>
      <c r="N27" s="130"/>
      <c r="O27" s="130"/>
    </row>
    <row r="28" spans="1:15" s="3" customFormat="1" ht="15.75">
      <c r="A28" s="1">
        <v>14</v>
      </c>
      <c r="B28" s="85" t="s">
        <v>218</v>
      </c>
      <c r="C28" s="97">
        <v>2</v>
      </c>
      <c r="D28" s="5">
        <f aca="true" t="shared" si="5" ref="D28:I28">SUMIF($C$7:$C$26,"2",D$7:D$26)</f>
        <v>27002485</v>
      </c>
      <c r="E28" s="5">
        <f t="shared" si="5"/>
        <v>842520</v>
      </c>
      <c r="F28" s="5">
        <f t="shared" si="5"/>
        <v>0</v>
      </c>
      <c r="G28" s="5">
        <f t="shared" si="5"/>
        <v>5670671</v>
      </c>
      <c r="H28" s="5">
        <f t="shared" si="5"/>
        <v>227480</v>
      </c>
      <c r="I28" s="5">
        <f t="shared" si="5"/>
        <v>0</v>
      </c>
      <c r="J28" s="5">
        <f t="shared" si="3"/>
        <v>32673156</v>
      </c>
      <c r="K28" s="5">
        <f t="shared" si="3"/>
        <v>1070000</v>
      </c>
      <c r="L28" s="5">
        <f t="shared" si="3"/>
        <v>0</v>
      </c>
      <c r="M28" s="130"/>
      <c r="N28" s="130"/>
      <c r="O28" s="130"/>
    </row>
    <row r="29" spans="1:15" s="3" customFormat="1" ht="15.75">
      <c r="A29" s="1">
        <v>15</v>
      </c>
      <c r="B29" s="85" t="s">
        <v>110</v>
      </c>
      <c r="C29" s="97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  <c r="M29" s="130"/>
      <c r="N29" s="130"/>
      <c r="O29" s="130"/>
    </row>
    <row r="30" spans="1:15" s="3" customFormat="1" ht="15.75">
      <c r="A30" s="1">
        <v>16</v>
      </c>
      <c r="B30" s="102" t="s">
        <v>43</v>
      </c>
      <c r="C30" s="97"/>
      <c r="D30" s="14"/>
      <c r="E30" s="14"/>
      <c r="F30" s="14"/>
      <c r="G30" s="14"/>
      <c r="H30" s="14"/>
      <c r="I30" s="14"/>
      <c r="J30" s="14"/>
      <c r="K30" s="14"/>
      <c r="L30" s="14"/>
      <c r="M30" s="130"/>
      <c r="N30" s="130"/>
      <c r="O30" s="130"/>
    </row>
    <row r="31" spans="1:15" s="3" customFormat="1" ht="15.75">
      <c r="A31" s="1">
        <v>17</v>
      </c>
      <c r="B31" s="119" t="s">
        <v>470</v>
      </c>
      <c r="C31" s="97">
        <v>2</v>
      </c>
      <c r="D31" s="5">
        <v>1775098</v>
      </c>
      <c r="E31" s="5">
        <v>1775098</v>
      </c>
      <c r="F31" s="5">
        <v>204551</v>
      </c>
      <c r="G31" s="5">
        <v>479276</v>
      </c>
      <c r="H31" s="5">
        <v>479276</v>
      </c>
      <c r="I31" s="5">
        <v>55229</v>
      </c>
      <c r="J31" s="5">
        <f aca="true" t="shared" si="7" ref="J31:J39">D31+G31</f>
        <v>2254374</v>
      </c>
      <c r="K31" s="5">
        <f aca="true" t="shared" si="8" ref="K31:K39">E31+H31</f>
        <v>2254374</v>
      </c>
      <c r="L31" s="5">
        <f aca="true" t="shared" si="9" ref="L31:L39">F31+I31</f>
        <v>259780</v>
      </c>
      <c r="M31" s="130"/>
      <c r="N31" s="130"/>
      <c r="O31" s="130"/>
    </row>
    <row r="32" spans="1:15" s="3" customFormat="1" ht="15.75">
      <c r="A32" s="1">
        <v>18</v>
      </c>
      <c r="B32" s="119" t="s">
        <v>495</v>
      </c>
      <c r="C32" s="97">
        <v>2</v>
      </c>
      <c r="D32" s="5">
        <v>1181102</v>
      </c>
      <c r="E32" s="5">
        <v>1181102</v>
      </c>
      <c r="F32" s="5">
        <v>1160080</v>
      </c>
      <c r="G32" s="5">
        <v>318898</v>
      </c>
      <c r="H32" s="5">
        <v>318898</v>
      </c>
      <c r="I32" s="5">
        <v>305122</v>
      </c>
      <c r="J32" s="5">
        <f t="shared" si="7"/>
        <v>1500000</v>
      </c>
      <c r="K32" s="5">
        <f t="shared" si="8"/>
        <v>1500000</v>
      </c>
      <c r="L32" s="5">
        <f t="shared" si="9"/>
        <v>1465202</v>
      </c>
      <c r="M32" s="130"/>
      <c r="N32" s="130"/>
      <c r="O32" s="130"/>
    </row>
    <row r="33" spans="1:15" s="3" customFormat="1" ht="15.75">
      <c r="A33" s="1">
        <v>19</v>
      </c>
      <c r="B33" s="7" t="s">
        <v>518</v>
      </c>
      <c r="C33" s="97">
        <v>2</v>
      </c>
      <c r="D33" s="5">
        <v>0</v>
      </c>
      <c r="E33" s="5">
        <v>4174325</v>
      </c>
      <c r="F33" s="5">
        <v>4100600</v>
      </c>
      <c r="G33" s="5">
        <v>0</v>
      </c>
      <c r="H33" s="5">
        <v>1094667</v>
      </c>
      <c r="I33" s="5">
        <v>1074762</v>
      </c>
      <c r="J33" s="5">
        <f t="shared" si="7"/>
        <v>0</v>
      </c>
      <c r="K33" s="5">
        <f t="shared" si="8"/>
        <v>5268992</v>
      </c>
      <c r="L33" s="5">
        <f t="shared" si="9"/>
        <v>5175362</v>
      </c>
      <c r="M33" s="130"/>
      <c r="N33" s="130"/>
      <c r="O33" s="130"/>
    </row>
    <row r="34" spans="1:15" s="3" customFormat="1" ht="31.5">
      <c r="A34" s="1">
        <v>20</v>
      </c>
      <c r="B34" s="7" t="s">
        <v>515</v>
      </c>
      <c r="C34" s="97">
        <v>2</v>
      </c>
      <c r="D34" s="5">
        <v>6215771</v>
      </c>
      <c r="E34" s="5">
        <v>6215771</v>
      </c>
      <c r="F34" s="5">
        <v>5941430</v>
      </c>
      <c r="G34" s="5">
        <v>1678258</v>
      </c>
      <c r="H34" s="5">
        <v>1678258</v>
      </c>
      <c r="I34" s="5">
        <v>1563686</v>
      </c>
      <c r="J34" s="5">
        <f t="shared" si="7"/>
        <v>7894029</v>
      </c>
      <c r="K34" s="5">
        <f t="shared" si="8"/>
        <v>7894029</v>
      </c>
      <c r="L34" s="5">
        <f t="shared" si="9"/>
        <v>7505116</v>
      </c>
      <c r="M34" s="130"/>
      <c r="N34" s="130"/>
      <c r="O34" s="130"/>
    </row>
    <row r="35" spans="1:15" s="3" customFormat="1" ht="31.5">
      <c r="A35" s="1">
        <v>21</v>
      </c>
      <c r="B35" s="119" t="s">
        <v>496</v>
      </c>
      <c r="C35" s="97">
        <v>2</v>
      </c>
      <c r="D35" s="5">
        <v>450000</v>
      </c>
      <c r="E35" s="5">
        <v>450000</v>
      </c>
      <c r="F35" s="5">
        <v>450000</v>
      </c>
      <c r="G35" s="5">
        <v>121500</v>
      </c>
      <c r="H35" s="5">
        <v>121500</v>
      </c>
      <c r="I35" s="5">
        <v>121500</v>
      </c>
      <c r="J35" s="129">
        <f t="shared" si="7"/>
        <v>571500</v>
      </c>
      <c r="K35" s="129">
        <f t="shared" si="8"/>
        <v>571500</v>
      </c>
      <c r="L35" s="129">
        <f t="shared" si="9"/>
        <v>571500</v>
      </c>
      <c r="M35" s="130"/>
      <c r="N35" s="130"/>
      <c r="O35" s="130"/>
    </row>
    <row r="36" spans="1:15" s="3" customFormat="1" ht="31.5">
      <c r="A36" s="1">
        <v>22</v>
      </c>
      <c r="B36" s="119" t="s">
        <v>497</v>
      </c>
      <c r="C36" s="97">
        <v>2</v>
      </c>
      <c r="D36" s="5">
        <v>18826943</v>
      </c>
      <c r="E36" s="5">
        <v>0</v>
      </c>
      <c r="F36" s="5">
        <v>0</v>
      </c>
      <c r="G36" s="5">
        <v>5083275</v>
      </c>
      <c r="H36" s="5">
        <v>0</v>
      </c>
      <c r="I36" s="5">
        <v>0</v>
      </c>
      <c r="J36" s="5">
        <f t="shared" si="7"/>
        <v>23910218</v>
      </c>
      <c r="K36" s="5">
        <f t="shared" si="8"/>
        <v>0</v>
      </c>
      <c r="L36" s="5">
        <f t="shared" si="9"/>
        <v>0</v>
      </c>
      <c r="M36" s="130"/>
      <c r="N36" s="130"/>
      <c r="O36" s="130"/>
    </row>
    <row r="37" spans="1:15" s="3" customFormat="1" ht="31.5">
      <c r="A37" s="1">
        <v>23</v>
      </c>
      <c r="B37" s="119" t="s">
        <v>498</v>
      </c>
      <c r="C37" s="97">
        <v>2</v>
      </c>
      <c r="D37" s="5">
        <v>200000</v>
      </c>
      <c r="E37" s="5">
        <v>200000</v>
      </c>
      <c r="F37" s="5">
        <v>200000</v>
      </c>
      <c r="G37" s="5">
        <v>54000</v>
      </c>
      <c r="H37" s="5">
        <v>54000</v>
      </c>
      <c r="I37" s="5">
        <v>54000</v>
      </c>
      <c r="J37" s="129">
        <f t="shared" si="7"/>
        <v>254000</v>
      </c>
      <c r="K37" s="129">
        <f t="shared" si="8"/>
        <v>254000</v>
      </c>
      <c r="L37" s="129">
        <f t="shared" si="9"/>
        <v>254000</v>
      </c>
      <c r="M37" s="130"/>
      <c r="N37" s="130"/>
      <c r="O37" s="130"/>
    </row>
    <row r="38" spans="1:15" s="3" customFormat="1" ht="31.5">
      <c r="A38" s="1">
        <v>24</v>
      </c>
      <c r="B38" s="119" t="s">
        <v>499</v>
      </c>
      <c r="C38" s="97">
        <v>2</v>
      </c>
      <c r="D38" s="5">
        <v>6806188</v>
      </c>
      <c r="E38" s="5">
        <v>0</v>
      </c>
      <c r="F38" s="5">
        <v>0</v>
      </c>
      <c r="G38" s="5">
        <v>1837671</v>
      </c>
      <c r="H38" s="5">
        <v>0</v>
      </c>
      <c r="I38" s="5">
        <v>0</v>
      </c>
      <c r="J38" s="5">
        <f t="shared" si="7"/>
        <v>8643859</v>
      </c>
      <c r="K38" s="5">
        <f t="shared" si="8"/>
        <v>0</v>
      </c>
      <c r="L38" s="5">
        <f t="shared" si="9"/>
        <v>0</v>
      </c>
      <c r="M38" s="130"/>
      <c r="N38" s="130"/>
      <c r="O38" s="130"/>
    </row>
    <row r="39" spans="1:15" s="3" customFormat="1" ht="15.75" hidden="1">
      <c r="A39" s="1"/>
      <c r="B39" s="119"/>
      <c r="C39" s="97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8"/>
        <v>0</v>
      </c>
      <c r="L39" s="5">
        <f t="shared" si="9"/>
        <v>0</v>
      </c>
      <c r="M39" s="130"/>
      <c r="N39" s="130"/>
      <c r="O39" s="130"/>
    </row>
    <row r="40" spans="1:15" s="3" customFormat="1" ht="15.75">
      <c r="A40" s="1">
        <v>25</v>
      </c>
      <c r="B40" s="7" t="s">
        <v>189</v>
      </c>
      <c r="C40" s="97"/>
      <c r="D40" s="5">
        <f>SUM(D31:D39)</f>
        <v>35455102</v>
      </c>
      <c r="E40" s="5">
        <f>SUM(E31:E39)</f>
        <v>13996296</v>
      </c>
      <c r="F40" s="5">
        <f>SUM(F31:F39)</f>
        <v>12056661</v>
      </c>
      <c r="G40" s="113"/>
      <c r="H40" s="113"/>
      <c r="I40" s="113"/>
      <c r="J40" s="113"/>
      <c r="K40" s="113"/>
      <c r="L40" s="113"/>
      <c r="M40" s="130"/>
      <c r="N40" s="130"/>
      <c r="O40" s="130"/>
    </row>
    <row r="41" spans="1:15" s="3" customFormat="1" ht="31.5" hidden="1">
      <c r="A41" s="1"/>
      <c r="B41" s="7" t="s">
        <v>190</v>
      </c>
      <c r="C41" s="97"/>
      <c r="D41" s="5"/>
      <c r="E41" s="5"/>
      <c r="F41" s="5"/>
      <c r="G41" s="113"/>
      <c r="H41" s="113"/>
      <c r="I41" s="113"/>
      <c r="J41" s="113"/>
      <c r="K41" s="113"/>
      <c r="L41" s="113"/>
      <c r="M41" s="130"/>
      <c r="N41" s="130"/>
      <c r="O41" s="130"/>
    </row>
    <row r="42" spans="1:15" s="3" customFormat="1" ht="15.75" hidden="1">
      <c r="A42" s="1"/>
      <c r="B42" s="7"/>
      <c r="C42" s="97"/>
      <c r="D42" s="5"/>
      <c r="E42" s="5"/>
      <c r="F42" s="5"/>
      <c r="G42" s="5"/>
      <c r="H42" s="5"/>
      <c r="I42" s="5"/>
      <c r="J42" s="5">
        <f aca="true" t="shared" si="10" ref="J42:L43">D42+G42</f>
        <v>0</v>
      </c>
      <c r="K42" s="5">
        <f t="shared" si="10"/>
        <v>0</v>
      </c>
      <c r="L42" s="5">
        <f t="shared" si="10"/>
        <v>0</v>
      </c>
      <c r="M42" s="130"/>
      <c r="N42" s="130"/>
      <c r="O42" s="130"/>
    </row>
    <row r="43" spans="1:15" s="3" customFormat="1" ht="15.75" hidden="1">
      <c r="A43" s="1"/>
      <c r="B43" s="7"/>
      <c r="C43" s="97"/>
      <c r="D43" s="5"/>
      <c r="E43" s="5"/>
      <c r="F43" s="5"/>
      <c r="G43" s="5"/>
      <c r="H43" s="5"/>
      <c r="I43" s="5"/>
      <c r="J43" s="5">
        <f t="shared" si="10"/>
        <v>0</v>
      </c>
      <c r="K43" s="5">
        <f t="shared" si="10"/>
        <v>0</v>
      </c>
      <c r="L43" s="5">
        <f t="shared" si="10"/>
        <v>0</v>
      </c>
      <c r="M43" s="130"/>
      <c r="N43" s="130"/>
      <c r="O43" s="130"/>
    </row>
    <row r="44" spans="1:15" s="3" customFormat="1" ht="31.5" hidden="1">
      <c r="A44" s="1"/>
      <c r="B44" s="7" t="s">
        <v>191</v>
      </c>
      <c r="C44" s="97"/>
      <c r="D44" s="5">
        <f>SUM(D42:D43)</f>
        <v>0</v>
      </c>
      <c r="E44" s="5">
        <f>SUM(E42:E43)</f>
        <v>0</v>
      </c>
      <c r="F44" s="5">
        <f>SUM(F42:F43)</f>
        <v>0</v>
      </c>
      <c r="G44" s="113"/>
      <c r="H44" s="113"/>
      <c r="I44" s="113"/>
      <c r="J44" s="113"/>
      <c r="K44" s="113"/>
      <c r="L44" s="113"/>
      <c r="M44" s="130"/>
      <c r="N44" s="130"/>
      <c r="O44" s="130"/>
    </row>
    <row r="45" spans="1:15" s="3" customFormat="1" ht="47.25">
      <c r="A45" s="1">
        <v>26</v>
      </c>
      <c r="B45" s="7" t="s">
        <v>192</v>
      </c>
      <c r="C45" s="97"/>
      <c r="D45" s="113"/>
      <c r="E45" s="113"/>
      <c r="F45" s="113"/>
      <c r="G45" s="5">
        <f>SUM(G30:G44)</f>
        <v>9572878</v>
      </c>
      <c r="H45" s="5">
        <f>SUM(H30:H44)</f>
        <v>3746599</v>
      </c>
      <c r="I45" s="5">
        <f>SUM(I30:I44)</f>
        <v>3174299</v>
      </c>
      <c r="J45" s="113"/>
      <c r="K45" s="113"/>
      <c r="L45" s="113"/>
      <c r="M45" s="130"/>
      <c r="N45" s="130"/>
      <c r="O45" s="130"/>
    </row>
    <row r="46" spans="1:15" s="3" customFormat="1" ht="15.75">
      <c r="A46" s="1">
        <v>27</v>
      </c>
      <c r="B46" s="9" t="s">
        <v>43</v>
      </c>
      <c r="C46" s="97"/>
      <c r="D46" s="14">
        <f aca="true" t="shared" si="11" ref="D46:I46">SUM(D47:D49)</f>
        <v>35455102</v>
      </c>
      <c r="E46" s="14">
        <f>SUM(E47:E49)</f>
        <v>13996296</v>
      </c>
      <c r="F46" s="14">
        <f t="shared" si="11"/>
        <v>12056661</v>
      </c>
      <c r="G46" s="14">
        <f t="shared" si="11"/>
        <v>9572878</v>
      </c>
      <c r="H46" s="14">
        <f>SUM(H47:H49)</f>
        <v>3746599</v>
      </c>
      <c r="I46" s="14">
        <f t="shared" si="11"/>
        <v>3174299</v>
      </c>
      <c r="J46" s="14">
        <f aca="true" t="shared" si="12" ref="J46:L49">D46+G46</f>
        <v>45027980</v>
      </c>
      <c r="K46" s="14">
        <f t="shared" si="12"/>
        <v>17742895</v>
      </c>
      <c r="L46" s="14">
        <f t="shared" si="12"/>
        <v>15230960</v>
      </c>
      <c r="M46" s="130"/>
      <c r="N46" s="130"/>
      <c r="O46" s="130"/>
    </row>
    <row r="47" spans="1:15" s="3" customFormat="1" ht="31.5">
      <c r="A47" s="1">
        <v>28</v>
      </c>
      <c r="B47" s="85" t="s">
        <v>376</v>
      </c>
      <c r="C47" s="97">
        <v>1</v>
      </c>
      <c r="D47" s="5">
        <f aca="true" t="shared" si="13" ref="D47:I47">SUMIF($C$30:$C$46,"1",D$30:D$46)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  <c r="M47" s="130"/>
      <c r="N47" s="130"/>
      <c r="O47" s="130"/>
    </row>
    <row r="48" spans="1:15" s="3" customFormat="1" ht="15.75">
      <c r="A48" s="1">
        <v>29</v>
      </c>
      <c r="B48" s="85" t="s">
        <v>218</v>
      </c>
      <c r="C48" s="97">
        <v>2</v>
      </c>
      <c r="D48" s="5">
        <f aca="true" t="shared" si="14" ref="D48:I48">SUMIF($C$30:$C$46,"2",D$30:D$46)</f>
        <v>35455102</v>
      </c>
      <c r="E48" s="5">
        <f t="shared" si="14"/>
        <v>13996296</v>
      </c>
      <c r="F48" s="5">
        <f t="shared" si="14"/>
        <v>12056661</v>
      </c>
      <c r="G48" s="5">
        <f t="shared" si="14"/>
        <v>9572878</v>
      </c>
      <c r="H48" s="5">
        <f t="shared" si="14"/>
        <v>3746599</v>
      </c>
      <c r="I48" s="5">
        <f t="shared" si="14"/>
        <v>3174299</v>
      </c>
      <c r="J48" s="5">
        <f t="shared" si="12"/>
        <v>45027980</v>
      </c>
      <c r="K48" s="5">
        <f t="shared" si="12"/>
        <v>17742895</v>
      </c>
      <c r="L48" s="5">
        <f t="shared" si="12"/>
        <v>15230960</v>
      </c>
      <c r="M48" s="130"/>
      <c r="N48" s="130"/>
      <c r="O48" s="130"/>
    </row>
    <row r="49" spans="1:15" s="3" customFormat="1" ht="15.75">
      <c r="A49" s="1">
        <v>30</v>
      </c>
      <c r="B49" s="85" t="s">
        <v>110</v>
      </c>
      <c r="C49" s="97">
        <v>3</v>
      </c>
      <c r="D49" s="5">
        <f aca="true" t="shared" si="15" ref="D49:I49">SUMIF($C$30:$C$46,"3",D$30:D$46)</f>
        <v>0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  <c r="M49" s="130"/>
      <c r="N49" s="130"/>
      <c r="O49" s="130"/>
    </row>
    <row r="50" spans="1:15" s="3" customFormat="1" ht="31.5">
      <c r="A50" s="1">
        <v>31</v>
      </c>
      <c r="B50" s="102" t="s">
        <v>193</v>
      </c>
      <c r="C50" s="97"/>
      <c r="D50" s="14"/>
      <c r="E50" s="14"/>
      <c r="F50" s="14"/>
      <c r="G50" s="14"/>
      <c r="H50" s="14"/>
      <c r="I50" s="14"/>
      <c r="J50" s="14"/>
      <c r="K50" s="14"/>
      <c r="L50" s="14"/>
      <c r="M50" s="130"/>
      <c r="N50" s="130"/>
      <c r="O50" s="130"/>
    </row>
    <row r="51" spans="1:15" s="3" customFormat="1" ht="47.25" hidden="1">
      <c r="A51" s="1"/>
      <c r="B51" s="62" t="s">
        <v>196</v>
      </c>
      <c r="C51" s="97"/>
      <c r="D51" s="5"/>
      <c r="E51" s="5"/>
      <c r="F51" s="5"/>
      <c r="G51" s="113"/>
      <c r="H51" s="113"/>
      <c r="I51" s="113"/>
      <c r="J51" s="5">
        <f aca="true" t="shared" si="16" ref="J51:J71">D51+G51</f>
        <v>0</v>
      </c>
      <c r="K51" s="5">
        <f aca="true" t="shared" si="17" ref="K51:K71">E51+H51</f>
        <v>0</v>
      </c>
      <c r="L51" s="5">
        <f aca="true" t="shared" si="18" ref="L51:L71">F51+I51</f>
        <v>0</v>
      </c>
      <c r="M51" s="130"/>
      <c r="N51" s="130"/>
      <c r="O51" s="130"/>
    </row>
    <row r="52" spans="1:15" s="3" customFormat="1" ht="15.75" hidden="1">
      <c r="A52" s="1"/>
      <c r="B52" s="62"/>
      <c r="C52" s="97"/>
      <c r="D52" s="5"/>
      <c r="E52" s="5"/>
      <c r="F52" s="5"/>
      <c r="G52" s="113"/>
      <c r="H52" s="113"/>
      <c r="I52" s="113"/>
      <c r="J52" s="5">
        <f t="shared" si="16"/>
        <v>0</v>
      </c>
      <c r="K52" s="5">
        <f t="shared" si="17"/>
        <v>0</v>
      </c>
      <c r="L52" s="5">
        <f t="shared" si="18"/>
        <v>0</v>
      </c>
      <c r="M52" s="130"/>
      <c r="N52" s="130"/>
      <c r="O52" s="130"/>
    </row>
    <row r="53" spans="1:15" s="3" customFormat="1" ht="47.25" hidden="1">
      <c r="A53" s="1"/>
      <c r="B53" s="62" t="s">
        <v>195</v>
      </c>
      <c r="C53" s="97"/>
      <c r="D53" s="5"/>
      <c r="E53" s="5"/>
      <c r="F53" s="5"/>
      <c r="G53" s="113"/>
      <c r="H53" s="113"/>
      <c r="I53" s="113"/>
      <c r="J53" s="5">
        <f t="shared" si="16"/>
        <v>0</v>
      </c>
      <c r="K53" s="5">
        <f t="shared" si="17"/>
        <v>0</v>
      </c>
      <c r="L53" s="5">
        <f t="shared" si="18"/>
        <v>0</v>
      </c>
      <c r="M53" s="130"/>
      <c r="N53" s="130"/>
      <c r="O53" s="130"/>
    </row>
    <row r="54" spans="1:15" s="3" customFormat="1" ht="15.75" hidden="1">
      <c r="A54" s="1"/>
      <c r="B54" s="62"/>
      <c r="C54" s="97"/>
      <c r="D54" s="5"/>
      <c r="E54" s="5"/>
      <c r="F54" s="5"/>
      <c r="G54" s="113"/>
      <c r="H54" s="113"/>
      <c r="I54" s="113"/>
      <c r="J54" s="5">
        <f t="shared" si="16"/>
        <v>0</v>
      </c>
      <c r="K54" s="5">
        <f t="shared" si="17"/>
        <v>0</v>
      </c>
      <c r="L54" s="5">
        <f t="shared" si="18"/>
        <v>0</v>
      </c>
      <c r="M54" s="130"/>
      <c r="N54" s="130"/>
      <c r="O54" s="130"/>
    </row>
    <row r="55" spans="1:15" s="3" customFormat="1" ht="47.25" hidden="1">
      <c r="A55" s="1"/>
      <c r="B55" s="62" t="s">
        <v>194</v>
      </c>
      <c r="C55" s="97"/>
      <c r="D55" s="5"/>
      <c r="E55" s="5"/>
      <c r="F55" s="5"/>
      <c r="G55" s="113"/>
      <c r="H55" s="113"/>
      <c r="I55" s="113"/>
      <c r="J55" s="5">
        <f t="shared" si="16"/>
        <v>0</v>
      </c>
      <c r="K55" s="5">
        <f t="shared" si="17"/>
        <v>0</v>
      </c>
      <c r="L55" s="5">
        <f t="shared" si="18"/>
        <v>0</v>
      </c>
      <c r="M55" s="130"/>
      <c r="N55" s="130"/>
      <c r="O55" s="130"/>
    </row>
    <row r="56" spans="1:15" s="3" customFormat="1" ht="31.5">
      <c r="A56" s="1">
        <v>32</v>
      </c>
      <c r="B56" s="7" t="s">
        <v>520</v>
      </c>
      <c r="C56" s="97">
        <v>2</v>
      </c>
      <c r="D56" s="5">
        <v>0</v>
      </c>
      <c r="E56" s="5">
        <v>87067</v>
      </c>
      <c r="F56" s="5">
        <v>87067</v>
      </c>
      <c r="G56" s="113"/>
      <c r="H56" s="113"/>
      <c r="I56" s="113"/>
      <c r="J56" s="5">
        <f t="shared" si="16"/>
        <v>0</v>
      </c>
      <c r="K56" s="5">
        <f t="shared" si="17"/>
        <v>87067</v>
      </c>
      <c r="L56" s="5">
        <f t="shared" si="18"/>
        <v>87067</v>
      </c>
      <c r="M56" s="130"/>
      <c r="N56" s="130"/>
      <c r="O56" s="130"/>
    </row>
    <row r="57" spans="1:15" s="3" customFormat="1" ht="63">
      <c r="A57" s="1">
        <v>33</v>
      </c>
      <c r="B57" s="62" t="s">
        <v>364</v>
      </c>
      <c r="C57" s="97"/>
      <c r="D57" s="5">
        <f>SUM(D56)</f>
        <v>0</v>
      </c>
      <c r="E57" s="5">
        <f>SUM(E56)</f>
        <v>87067</v>
      </c>
      <c r="F57" s="5">
        <f>SUM(F56)</f>
        <v>87067</v>
      </c>
      <c r="G57" s="113"/>
      <c r="H57" s="113"/>
      <c r="I57" s="113"/>
      <c r="J57" s="5">
        <f t="shared" si="16"/>
        <v>0</v>
      </c>
      <c r="K57" s="5">
        <f t="shared" si="17"/>
        <v>87067</v>
      </c>
      <c r="L57" s="5">
        <f t="shared" si="18"/>
        <v>87067</v>
      </c>
      <c r="M57" s="130"/>
      <c r="N57" s="130"/>
      <c r="O57" s="130"/>
    </row>
    <row r="58" spans="1:15" s="3" customFormat="1" ht="47.25" hidden="1">
      <c r="A58" s="1"/>
      <c r="B58" s="62" t="s">
        <v>197</v>
      </c>
      <c r="C58" s="97"/>
      <c r="D58" s="5"/>
      <c r="E58" s="5"/>
      <c r="F58" s="5"/>
      <c r="G58" s="113"/>
      <c r="H58" s="113"/>
      <c r="I58" s="113"/>
      <c r="J58" s="5">
        <f t="shared" si="16"/>
        <v>0</v>
      </c>
      <c r="K58" s="5">
        <f t="shared" si="17"/>
        <v>0</v>
      </c>
      <c r="L58" s="5">
        <f t="shared" si="18"/>
        <v>0</v>
      </c>
      <c r="M58" s="130"/>
      <c r="N58" s="130"/>
      <c r="O58" s="130"/>
    </row>
    <row r="59" spans="1:15" s="3" customFormat="1" ht="15.75" hidden="1">
      <c r="A59" s="1"/>
      <c r="B59" s="62"/>
      <c r="C59" s="97"/>
      <c r="D59" s="5"/>
      <c r="E59" s="5"/>
      <c r="F59" s="5"/>
      <c r="G59" s="113"/>
      <c r="H59" s="113"/>
      <c r="I59" s="113"/>
      <c r="J59" s="5">
        <f t="shared" si="16"/>
        <v>0</v>
      </c>
      <c r="K59" s="5">
        <f t="shared" si="17"/>
        <v>0</v>
      </c>
      <c r="L59" s="5">
        <f t="shared" si="18"/>
        <v>0</v>
      </c>
      <c r="M59" s="130"/>
      <c r="N59" s="130"/>
      <c r="O59" s="130"/>
    </row>
    <row r="60" spans="1:15" s="3" customFormat="1" ht="47.25" hidden="1">
      <c r="A60" s="1"/>
      <c r="B60" s="62" t="s">
        <v>198</v>
      </c>
      <c r="C60" s="97"/>
      <c r="D60" s="5"/>
      <c r="E60" s="5"/>
      <c r="F60" s="5"/>
      <c r="G60" s="113"/>
      <c r="H60" s="113"/>
      <c r="I60" s="113"/>
      <c r="J60" s="5">
        <f t="shared" si="16"/>
        <v>0</v>
      </c>
      <c r="K60" s="5">
        <f t="shared" si="17"/>
        <v>0</v>
      </c>
      <c r="L60" s="5">
        <f t="shared" si="18"/>
        <v>0</v>
      </c>
      <c r="M60" s="130"/>
      <c r="N60" s="130"/>
      <c r="O60" s="130"/>
    </row>
    <row r="61" spans="1:15" s="3" customFormat="1" ht="15.75" hidden="1">
      <c r="A61" s="1"/>
      <c r="B61" s="62"/>
      <c r="C61" s="97"/>
      <c r="D61" s="5"/>
      <c r="E61" s="5"/>
      <c r="F61" s="5"/>
      <c r="G61" s="113"/>
      <c r="H61" s="113"/>
      <c r="I61" s="113"/>
      <c r="J61" s="5">
        <f t="shared" si="16"/>
        <v>0</v>
      </c>
      <c r="K61" s="5">
        <f t="shared" si="17"/>
        <v>0</v>
      </c>
      <c r="L61" s="5">
        <f t="shared" si="18"/>
        <v>0</v>
      </c>
      <c r="M61" s="130"/>
      <c r="N61" s="130"/>
      <c r="O61" s="130"/>
    </row>
    <row r="62" spans="1:15" s="3" customFormat="1" ht="15.75" hidden="1">
      <c r="A62" s="1"/>
      <c r="B62" s="62" t="s">
        <v>199</v>
      </c>
      <c r="C62" s="97"/>
      <c r="D62" s="5"/>
      <c r="E62" s="5"/>
      <c r="F62" s="5"/>
      <c r="G62" s="113"/>
      <c r="H62" s="113"/>
      <c r="I62" s="113"/>
      <c r="J62" s="5">
        <f t="shared" si="16"/>
        <v>0</v>
      </c>
      <c r="K62" s="5">
        <f t="shared" si="17"/>
        <v>0</v>
      </c>
      <c r="L62" s="5">
        <f t="shared" si="18"/>
        <v>0</v>
      </c>
      <c r="M62" s="130"/>
      <c r="N62" s="130"/>
      <c r="O62" s="130"/>
    </row>
    <row r="63" spans="1:15" s="3" customFormat="1" ht="15.75" hidden="1">
      <c r="A63" s="1"/>
      <c r="B63" s="62"/>
      <c r="C63" s="97"/>
      <c r="D63" s="5"/>
      <c r="E63" s="5"/>
      <c r="F63" s="5"/>
      <c r="G63" s="113"/>
      <c r="H63" s="113"/>
      <c r="I63" s="113"/>
      <c r="J63" s="5">
        <f t="shared" si="16"/>
        <v>0</v>
      </c>
      <c r="K63" s="5">
        <f t="shared" si="17"/>
        <v>0</v>
      </c>
      <c r="L63" s="5">
        <f t="shared" si="18"/>
        <v>0</v>
      </c>
      <c r="M63" s="130"/>
      <c r="N63" s="130"/>
      <c r="O63" s="130"/>
    </row>
    <row r="64" spans="1:15" s="3" customFormat="1" ht="15.75">
      <c r="A64" s="1">
        <v>34</v>
      </c>
      <c r="B64" s="137" t="s">
        <v>521</v>
      </c>
      <c r="C64" s="97">
        <v>2</v>
      </c>
      <c r="D64" s="5">
        <v>0</v>
      </c>
      <c r="E64" s="5">
        <v>30000</v>
      </c>
      <c r="F64" s="5">
        <v>30000</v>
      </c>
      <c r="G64" s="113"/>
      <c r="H64" s="113"/>
      <c r="I64" s="113"/>
      <c r="J64" s="5">
        <f t="shared" si="16"/>
        <v>0</v>
      </c>
      <c r="K64" s="5">
        <f t="shared" si="17"/>
        <v>30000</v>
      </c>
      <c r="L64" s="5">
        <f t="shared" si="18"/>
        <v>30000</v>
      </c>
      <c r="M64" s="130"/>
      <c r="N64" s="130"/>
      <c r="O64" s="130"/>
    </row>
    <row r="65" spans="1:15" s="3" customFormat="1" ht="15.75">
      <c r="A65" s="1">
        <v>35</v>
      </c>
      <c r="B65" s="137" t="s">
        <v>522</v>
      </c>
      <c r="C65" s="97">
        <v>2</v>
      </c>
      <c r="D65" s="5">
        <v>0</v>
      </c>
      <c r="E65" s="5">
        <v>20000</v>
      </c>
      <c r="F65" s="5">
        <v>20000</v>
      </c>
      <c r="G65" s="113"/>
      <c r="H65" s="113"/>
      <c r="I65" s="113"/>
      <c r="J65" s="5">
        <f t="shared" si="16"/>
        <v>0</v>
      </c>
      <c r="K65" s="5">
        <f t="shared" si="17"/>
        <v>20000</v>
      </c>
      <c r="L65" s="5">
        <f t="shared" si="18"/>
        <v>20000</v>
      </c>
      <c r="M65" s="130"/>
      <c r="N65" s="130"/>
      <c r="O65" s="130"/>
    </row>
    <row r="66" spans="1:15" s="3" customFormat="1" ht="63">
      <c r="A66" s="1">
        <v>36</v>
      </c>
      <c r="B66" s="62" t="s">
        <v>200</v>
      </c>
      <c r="C66" s="97"/>
      <c r="D66" s="5">
        <f>SUM(D64:D65)</f>
        <v>0</v>
      </c>
      <c r="E66" s="5">
        <f>SUM(E64:E65)</f>
        <v>50000</v>
      </c>
      <c r="F66" s="5">
        <f>SUM(F64:F65)</f>
        <v>50000</v>
      </c>
      <c r="G66" s="113"/>
      <c r="H66" s="113"/>
      <c r="I66" s="113"/>
      <c r="J66" s="5">
        <f t="shared" si="16"/>
        <v>0</v>
      </c>
      <c r="K66" s="5">
        <f t="shared" si="17"/>
        <v>50000</v>
      </c>
      <c r="L66" s="5">
        <f t="shared" si="18"/>
        <v>50000</v>
      </c>
      <c r="M66" s="130"/>
      <c r="N66" s="130"/>
      <c r="O66" s="130"/>
    </row>
    <row r="67" spans="1:15" s="3" customFormat="1" ht="31.5">
      <c r="A67" s="1">
        <v>37</v>
      </c>
      <c r="B67" s="9" t="s">
        <v>44</v>
      </c>
      <c r="C67" s="97"/>
      <c r="D67" s="14">
        <f aca="true" t="shared" si="19" ref="D67:I67">SUM(D68:D70)</f>
        <v>0</v>
      </c>
      <c r="E67" s="14">
        <f>SUM(E68:E70)</f>
        <v>137067</v>
      </c>
      <c r="F67" s="14">
        <f t="shared" si="19"/>
        <v>137067</v>
      </c>
      <c r="G67" s="14">
        <f t="shared" si="19"/>
        <v>0</v>
      </c>
      <c r="H67" s="14">
        <f>SUM(H68:H70)</f>
        <v>0</v>
      </c>
      <c r="I67" s="14">
        <f t="shared" si="19"/>
        <v>0</v>
      </c>
      <c r="J67" s="14">
        <f t="shared" si="16"/>
        <v>0</v>
      </c>
      <c r="K67" s="14">
        <f t="shared" si="17"/>
        <v>137067</v>
      </c>
      <c r="L67" s="14">
        <f t="shared" si="18"/>
        <v>137067</v>
      </c>
      <c r="M67" s="130"/>
      <c r="N67" s="130"/>
      <c r="O67" s="130"/>
    </row>
    <row r="68" spans="1:15" s="3" customFormat="1" ht="31.5">
      <c r="A68" s="1">
        <v>38</v>
      </c>
      <c r="B68" s="85" t="s">
        <v>376</v>
      </c>
      <c r="C68" s="97">
        <v>1</v>
      </c>
      <c r="D68" s="5">
        <f aca="true" t="shared" si="20" ref="D68:I68">SUMIF($C$50:$C$67,"1",D$50:D$67)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6"/>
        <v>0</v>
      </c>
      <c r="K68" s="5">
        <f t="shared" si="17"/>
        <v>0</v>
      </c>
      <c r="L68" s="5">
        <f t="shared" si="18"/>
        <v>0</v>
      </c>
      <c r="M68" s="130"/>
      <c r="N68" s="130"/>
      <c r="O68" s="130"/>
    </row>
    <row r="69" spans="1:15" s="3" customFormat="1" ht="15.75">
      <c r="A69" s="1">
        <v>39</v>
      </c>
      <c r="B69" s="85" t="s">
        <v>218</v>
      </c>
      <c r="C69" s="97">
        <v>2</v>
      </c>
      <c r="D69" s="5">
        <f aca="true" t="shared" si="21" ref="D69:I69">SUMIF($C$50:$C$67,"2",D$50:D$67)</f>
        <v>0</v>
      </c>
      <c r="E69" s="5">
        <f t="shared" si="21"/>
        <v>137067</v>
      </c>
      <c r="F69" s="5">
        <f t="shared" si="21"/>
        <v>137067</v>
      </c>
      <c r="G69" s="5">
        <f t="shared" si="21"/>
        <v>0</v>
      </c>
      <c r="H69" s="5">
        <f t="shared" si="21"/>
        <v>0</v>
      </c>
      <c r="I69" s="5">
        <f t="shared" si="21"/>
        <v>0</v>
      </c>
      <c r="J69" s="5">
        <f t="shared" si="16"/>
        <v>0</v>
      </c>
      <c r="K69" s="5">
        <f t="shared" si="17"/>
        <v>137067</v>
      </c>
      <c r="L69" s="5">
        <f t="shared" si="18"/>
        <v>137067</v>
      </c>
      <c r="M69" s="130"/>
      <c r="N69" s="130"/>
      <c r="O69" s="130"/>
    </row>
    <row r="70" spans="1:15" s="3" customFormat="1" ht="15.75">
      <c r="A70" s="1">
        <v>40</v>
      </c>
      <c r="B70" s="85" t="s">
        <v>110</v>
      </c>
      <c r="C70" s="97">
        <v>3</v>
      </c>
      <c r="D70" s="5">
        <f aca="true" t="shared" si="22" ref="D70:I70">SUMIF($C$50:$C$67,"3",D$50:D$67)</f>
        <v>0</v>
      </c>
      <c r="E70" s="5">
        <f t="shared" si="22"/>
        <v>0</v>
      </c>
      <c r="F70" s="5">
        <f t="shared" si="22"/>
        <v>0</v>
      </c>
      <c r="G70" s="5">
        <f t="shared" si="22"/>
        <v>0</v>
      </c>
      <c r="H70" s="5">
        <f t="shared" si="22"/>
        <v>0</v>
      </c>
      <c r="I70" s="5">
        <f t="shared" si="22"/>
        <v>0</v>
      </c>
      <c r="J70" s="5">
        <f t="shared" si="16"/>
        <v>0</v>
      </c>
      <c r="K70" s="5">
        <f t="shared" si="17"/>
        <v>0</v>
      </c>
      <c r="L70" s="5">
        <f t="shared" si="18"/>
        <v>0</v>
      </c>
      <c r="M70" s="130"/>
      <c r="N70" s="130"/>
      <c r="O70" s="130"/>
    </row>
    <row r="71" spans="1:15" s="3" customFormat="1" ht="31.5">
      <c r="A71" s="1">
        <v>41</v>
      </c>
      <c r="B71" s="9" t="s">
        <v>153</v>
      </c>
      <c r="C71" s="97"/>
      <c r="D71" s="14">
        <f aca="true" t="shared" si="23" ref="D71:I71">D26+D46+D67</f>
        <v>62457587</v>
      </c>
      <c r="E71" s="14">
        <f>E26+E46+E67</f>
        <v>14975883</v>
      </c>
      <c r="F71" s="14">
        <f t="shared" si="23"/>
        <v>12193728</v>
      </c>
      <c r="G71" s="14">
        <f t="shared" si="23"/>
        <v>15243549</v>
      </c>
      <c r="H71" s="14">
        <f>H26+H46+H67</f>
        <v>3974079</v>
      </c>
      <c r="I71" s="14">
        <f t="shared" si="23"/>
        <v>3174299</v>
      </c>
      <c r="J71" s="14">
        <f t="shared" si="16"/>
        <v>77701136</v>
      </c>
      <c r="K71" s="14">
        <f t="shared" si="17"/>
        <v>18949962</v>
      </c>
      <c r="L71" s="14">
        <f t="shared" si="18"/>
        <v>15368027</v>
      </c>
      <c r="M71" s="130"/>
      <c r="N71" s="130"/>
      <c r="O71" s="130"/>
    </row>
    <row r="72" spans="11:12" ht="15.75">
      <c r="K72" s="131"/>
      <c r="L72" s="131"/>
    </row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5" ht="15.75"/>
    <row r="96" ht="15.75"/>
    <row r="97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</sheetData>
  <sheetProtection/>
  <mergeCells count="7">
    <mergeCell ref="B5:B6"/>
    <mergeCell ref="C5:C6"/>
    <mergeCell ref="A1:J1"/>
    <mergeCell ref="A2:J2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5" r:id="rId3"/>
  <headerFooter>
    <oddHeader>&amp;R&amp;"Arial,Normál"&amp;10 2. melléklet a 4/2017.(V.29.)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4"/>
  <sheetViews>
    <sheetView zoomScalePageLayoutView="0" workbookViewId="0" topLeftCell="A136">
      <selection activeCell="E14" sqref="E14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5" width="13.7109375" style="41" customWidth="1"/>
    <col min="6" max="6" width="12.140625" style="16" customWidth="1"/>
    <col min="7" max="16384" width="9.140625" style="16" customWidth="1"/>
  </cols>
  <sheetData>
    <row r="1" spans="1:5" ht="32.25" customHeight="1">
      <c r="A1" s="353" t="s">
        <v>494</v>
      </c>
      <c r="B1" s="353"/>
      <c r="C1" s="353"/>
      <c r="D1" s="136"/>
      <c r="E1" s="16"/>
    </row>
    <row r="2" spans="1:5" ht="15.75">
      <c r="A2" s="323" t="s">
        <v>435</v>
      </c>
      <c r="B2" s="323"/>
      <c r="C2" s="323"/>
      <c r="D2" s="45"/>
      <c r="E2" s="16"/>
    </row>
    <row r="3" spans="1:5" ht="15.75">
      <c r="A3" s="45"/>
      <c r="C3" s="45"/>
      <c r="D3" s="45"/>
      <c r="E3" s="45"/>
    </row>
    <row r="4" spans="1:5" s="10" customFormat="1" ht="31.5">
      <c r="A4" s="17" t="s">
        <v>9</v>
      </c>
      <c r="B4" s="17" t="s">
        <v>126</v>
      </c>
      <c r="C4" s="40" t="s">
        <v>4</v>
      </c>
      <c r="D4" s="40" t="s">
        <v>541</v>
      </c>
      <c r="E4" s="40" t="s">
        <v>537</v>
      </c>
    </row>
    <row r="5" spans="1:5" s="10" customFormat="1" ht="16.5">
      <c r="A5" s="67" t="s">
        <v>80</v>
      </c>
      <c r="B5" s="101"/>
      <c r="C5" s="80"/>
      <c r="D5" s="80"/>
      <c r="E5" s="80"/>
    </row>
    <row r="6" spans="1:5" s="10" customFormat="1" ht="15.75">
      <c r="A6" s="66" t="s">
        <v>73</v>
      </c>
      <c r="B6" s="100"/>
      <c r="C6" s="80"/>
      <c r="D6" s="80"/>
      <c r="E6" s="80"/>
    </row>
    <row r="7" spans="1:6" s="10" customFormat="1" ht="15.75">
      <c r="A7" s="43" t="s">
        <v>154</v>
      </c>
      <c r="B7" s="100"/>
      <c r="C7" s="82">
        <f>SUM(C8:C10)</f>
        <v>4373571</v>
      </c>
      <c r="D7" s="82">
        <f>SUM(D8:D10)</f>
        <v>4373571</v>
      </c>
      <c r="E7" s="82">
        <f>SUM(E8:E10)</f>
        <v>3298750</v>
      </c>
      <c r="F7" s="12"/>
    </row>
    <row r="8" spans="1:6" s="10" customFormat="1" ht="15.75">
      <c r="A8" s="85" t="s">
        <v>376</v>
      </c>
      <c r="B8" s="98">
        <v>1</v>
      </c>
      <c r="C8" s="80">
        <f>COFOG!C49</f>
        <v>0</v>
      </c>
      <c r="D8" s="80">
        <f>COFOG!E49</f>
        <v>0</v>
      </c>
      <c r="E8" s="80">
        <f>COFOG!F49</f>
        <v>0</v>
      </c>
      <c r="F8" s="12"/>
    </row>
    <row r="9" spans="1:6" s="10" customFormat="1" ht="15.75">
      <c r="A9" s="85" t="s">
        <v>218</v>
      </c>
      <c r="B9" s="98">
        <v>2</v>
      </c>
      <c r="C9" s="80">
        <f>COFOG!C50</f>
        <v>3963571</v>
      </c>
      <c r="D9" s="80">
        <f>COFOG!E50</f>
        <v>3963571</v>
      </c>
      <c r="E9" s="80">
        <f>COFOG!F50</f>
        <v>2888405</v>
      </c>
      <c r="F9" s="12"/>
    </row>
    <row r="10" spans="1:6" s="10" customFormat="1" ht="15.75">
      <c r="A10" s="85" t="s">
        <v>110</v>
      </c>
      <c r="B10" s="98">
        <v>3</v>
      </c>
      <c r="C10" s="80">
        <f>COFOG!C51</f>
        <v>410000</v>
      </c>
      <c r="D10" s="80">
        <f>COFOG!E51</f>
        <v>410000</v>
      </c>
      <c r="E10" s="80">
        <f>COFOG!F51</f>
        <v>410345</v>
      </c>
      <c r="F10" s="12"/>
    </row>
    <row r="11" spans="1:6" s="10" customFormat="1" ht="31.5">
      <c r="A11" s="43" t="s">
        <v>156</v>
      </c>
      <c r="B11" s="100"/>
      <c r="C11" s="82">
        <f>SUM(C12:C14)</f>
        <v>1064213</v>
      </c>
      <c r="D11" s="82">
        <f>SUM(D12:D14)</f>
        <v>1064213</v>
      </c>
      <c r="E11" s="82">
        <f>SUM(E12:E14)</f>
        <v>809350</v>
      </c>
      <c r="F11" s="12"/>
    </row>
    <row r="12" spans="1:6" s="10" customFormat="1" ht="15.75">
      <c r="A12" s="85" t="s">
        <v>376</v>
      </c>
      <c r="B12" s="98">
        <v>1</v>
      </c>
      <c r="C12" s="80">
        <f>COFOG!G49</f>
        <v>0</v>
      </c>
      <c r="D12" s="80">
        <f>COFOG!I49</f>
        <v>0</v>
      </c>
      <c r="E12" s="80">
        <f>COFOG!J49</f>
        <v>0</v>
      </c>
      <c r="F12" s="12"/>
    </row>
    <row r="13" spans="1:6" s="10" customFormat="1" ht="15.75">
      <c r="A13" s="85" t="s">
        <v>218</v>
      </c>
      <c r="B13" s="98">
        <v>2</v>
      </c>
      <c r="C13" s="80">
        <f>COFOG!G50</f>
        <v>941428</v>
      </c>
      <c r="D13" s="80">
        <f>COFOG!I50</f>
        <v>941428</v>
      </c>
      <c r="E13" s="80">
        <f>COFOG!J50</f>
        <v>686988</v>
      </c>
      <c r="F13" s="12"/>
    </row>
    <row r="14" spans="1:6" s="10" customFormat="1" ht="15.75">
      <c r="A14" s="85" t="s">
        <v>110</v>
      </c>
      <c r="B14" s="98">
        <v>3</v>
      </c>
      <c r="C14" s="80">
        <f>COFOG!G51</f>
        <v>122785</v>
      </c>
      <c r="D14" s="80">
        <f>COFOG!I51</f>
        <v>122785</v>
      </c>
      <c r="E14" s="80">
        <f>COFOG!J51</f>
        <v>122362</v>
      </c>
      <c r="F14" s="12"/>
    </row>
    <row r="15" spans="1:6" s="10" customFormat="1" ht="15.75">
      <c r="A15" s="43" t="s">
        <v>157</v>
      </c>
      <c r="B15" s="100"/>
      <c r="C15" s="82">
        <f>SUM(C16:C18)</f>
        <v>10548473</v>
      </c>
      <c r="D15" s="82">
        <f>SUM(D16:D18)</f>
        <v>5718854</v>
      </c>
      <c r="E15" s="82">
        <f>SUM(E16:E18)</f>
        <v>4403325</v>
      </c>
      <c r="F15" s="12"/>
    </row>
    <row r="16" spans="1:6" s="10" customFormat="1" ht="15.75">
      <c r="A16" s="85" t="s">
        <v>376</v>
      </c>
      <c r="B16" s="98">
        <v>1</v>
      </c>
      <c r="C16" s="80">
        <f>COFOG!K49</f>
        <v>0</v>
      </c>
      <c r="D16" s="80">
        <f>COFOG!L49</f>
        <v>0</v>
      </c>
      <c r="E16" s="80">
        <f>COFOG!M49</f>
        <v>0</v>
      </c>
      <c r="F16" s="12"/>
    </row>
    <row r="17" spans="1:6" s="10" customFormat="1" ht="15.75">
      <c r="A17" s="85" t="s">
        <v>218</v>
      </c>
      <c r="B17" s="98">
        <v>2</v>
      </c>
      <c r="C17" s="80">
        <f>COFOG!K50</f>
        <v>10548473</v>
      </c>
      <c r="D17" s="80">
        <f>COFOG!L50</f>
        <v>5718854</v>
      </c>
      <c r="E17" s="80">
        <f>COFOG!M50</f>
        <v>4403325</v>
      </c>
      <c r="F17" s="12"/>
    </row>
    <row r="18" spans="1:6" s="10" customFormat="1" ht="15.75">
      <c r="A18" s="85" t="s">
        <v>110</v>
      </c>
      <c r="B18" s="98">
        <v>3</v>
      </c>
      <c r="C18" s="80">
        <f>COFOG!K51</f>
        <v>0</v>
      </c>
      <c r="D18" s="80">
        <f>COFOG!L51</f>
        <v>0</v>
      </c>
      <c r="E18" s="80">
        <f>COFOG!M51</f>
        <v>0</v>
      </c>
      <c r="F18" s="12"/>
    </row>
    <row r="19" spans="1:6" s="10" customFormat="1" ht="15.75">
      <c r="A19" s="66" t="s">
        <v>158</v>
      </c>
      <c r="B19" s="100"/>
      <c r="C19" s="80"/>
      <c r="D19" s="80"/>
      <c r="E19" s="80"/>
      <c r="F19" s="12"/>
    </row>
    <row r="20" spans="1:6" s="10" customFormat="1" ht="31.5" hidden="1">
      <c r="A20" s="107" t="s">
        <v>161</v>
      </c>
      <c r="B20" s="100"/>
      <c r="C20" s="80">
        <f>SUM(C21:C22)</f>
        <v>0</v>
      </c>
      <c r="D20" s="80">
        <f>SUM(D21:D22)</f>
        <v>0</v>
      </c>
      <c r="E20" s="80">
        <f>SUM(E21:E22)</f>
        <v>0</v>
      </c>
      <c r="F20" s="12"/>
    </row>
    <row r="21" spans="1:6" s="10" customFormat="1" ht="31.5" hidden="1">
      <c r="A21" s="85" t="s">
        <v>167</v>
      </c>
      <c r="B21" s="100">
        <v>2</v>
      </c>
      <c r="C21" s="80"/>
      <c r="D21" s="80"/>
      <c r="E21" s="80"/>
      <c r="F21" s="12"/>
    </row>
    <row r="22" spans="1:6" s="10" customFormat="1" ht="15.75" hidden="1">
      <c r="A22" s="85" t="s">
        <v>168</v>
      </c>
      <c r="B22" s="100">
        <v>2</v>
      </c>
      <c r="C22" s="80"/>
      <c r="D22" s="80"/>
      <c r="E22" s="80"/>
      <c r="F22" s="12"/>
    </row>
    <row r="23" spans="1:6" s="10" customFormat="1" ht="15.75" hidden="1">
      <c r="A23" s="108" t="s">
        <v>159</v>
      </c>
      <c r="B23" s="100"/>
      <c r="C23" s="80">
        <f>SUM(C20:C20)</f>
        <v>0</v>
      </c>
      <c r="D23" s="80">
        <f>SUM(D20:D20)</f>
        <v>0</v>
      </c>
      <c r="E23" s="80">
        <f>SUM(E20:E20)</f>
        <v>0</v>
      </c>
      <c r="F23" s="12"/>
    </row>
    <row r="24" spans="1:6" s="10" customFormat="1" ht="15.75" hidden="1">
      <c r="A24" s="62" t="s">
        <v>169</v>
      </c>
      <c r="B24" s="100"/>
      <c r="C24" s="80"/>
      <c r="D24" s="80"/>
      <c r="E24" s="80"/>
      <c r="F24" s="12"/>
    </row>
    <row r="25" spans="1:6" s="10" customFormat="1" ht="47.25" hidden="1">
      <c r="A25" s="106" t="s">
        <v>166</v>
      </c>
      <c r="B25" s="100">
        <v>2</v>
      </c>
      <c r="C25" s="80"/>
      <c r="D25" s="80"/>
      <c r="E25" s="80"/>
      <c r="F25" s="12"/>
    </row>
    <row r="26" spans="1:6" s="10" customFormat="1" ht="47.25" hidden="1">
      <c r="A26" s="106" t="s">
        <v>166</v>
      </c>
      <c r="B26" s="100">
        <v>3</v>
      </c>
      <c r="C26" s="80"/>
      <c r="D26" s="80"/>
      <c r="E26" s="80"/>
      <c r="F26" s="12"/>
    </row>
    <row r="27" spans="1:6" s="10" customFormat="1" ht="15.75" hidden="1">
      <c r="A27" s="108" t="s">
        <v>165</v>
      </c>
      <c r="B27" s="100"/>
      <c r="C27" s="80">
        <f>SUM(C25:C26)</f>
        <v>0</v>
      </c>
      <c r="D27" s="80">
        <f>SUM(D25:D26)</f>
        <v>0</v>
      </c>
      <c r="E27" s="80">
        <f>SUM(E25:E26)</f>
        <v>0</v>
      </c>
      <c r="F27" s="12"/>
    </row>
    <row r="28" spans="1:6" s="10" customFormat="1" ht="15.75" hidden="1">
      <c r="A28" s="107" t="s">
        <v>162</v>
      </c>
      <c r="B28" s="100"/>
      <c r="C28" s="80">
        <f>SUM(C29:C29)</f>
        <v>0</v>
      </c>
      <c r="D28" s="80">
        <f>SUM(D29:D29)</f>
        <v>0</v>
      </c>
      <c r="E28" s="80">
        <f>SUM(E29:E29)</f>
        <v>0</v>
      </c>
      <c r="F28" s="12"/>
    </row>
    <row r="29" spans="1:6" s="10" customFormat="1" ht="15.75" hidden="1">
      <c r="A29" s="85" t="s">
        <v>407</v>
      </c>
      <c r="B29" s="100">
        <v>2</v>
      </c>
      <c r="C29" s="80"/>
      <c r="D29" s="80"/>
      <c r="E29" s="80"/>
      <c r="F29" s="12"/>
    </row>
    <row r="30" spans="1:6" s="10" customFormat="1" ht="15.75">
      <c r="A30" s="85" t="s">
        <v>163</v>
      </c>
      <c r="B30" s="100">
        <v>2</v>
      </c>
      <c r="C30" s="80">
        <v>200000</v>
      </c>
      <c r="D30" s="80">
        <v>200000</v>
      </c>
      <c r="E30" s="80"/>
      <c r="F30" s="12"/>
    </row>
    <row r="31" spans="1:6" s="10" customFormat="1" ht="31.5" hidden="1">
      <c r="A31" s="85" t="s">
        <v>164</v>
      </c>
      <c r="B31" s="100">
        <v>2</v>
      </c>
      <c r="C31" s="80"/>
      <c r="D31" s="80"/>
      <c r="E31" s="80"/>
      <c r="F31" s="12"/>
    </row>
    <row r="32" spans="1:6" s="10" customFormat="1" ht="15.75">
      <c r="A32" s="85" t="s">
        <v>383</v>
      </c>
      <c r="B32" s="100"/>
      <c r="C32" s="80">
        <f>C33+C48</f>
        <v>230000</v>
      </c>
      <c r="D32" s="80">
        <f>D33+D48</f>
        <v>430000</v>
      </c>
      <c r="E32" s="80">
        <f>E33+E48</f>
        <v>130000</v>
      </c>
      <c r="F32" s="12"/>
    </row>
    <row r="33" spans="1:6" s="10" customFormat="1" ht="15.75">
      <c r="A33" s="85" t="s">
        <v>384</v>
      </c>
      <c r="B33" s="100"/>
      <c r="C33" s="80">
        <f>SUM(C34:C47)</f>
        <v>230000</v>
      </c>
      <c r="D33" s="80">
        <f>SUM(D34:D47)</f>
        <v>430000</v>
      </c>
      <c r="E33" s="80">
        <f>SUM(E34:E47)</f>
        <v>130000</v>
      </c>
      <c r="F33" s="12"/>
    </row>
    <row r="34" spans="1:6" s="10" customFormat="1" ht="15.75">
      <c r="A34" s="85" t="s">
        <v>386</v>
      </c>
      <c r="B34" s="100">
        <v>2</v>
      </c>
      <c r="C34" s="80">
        <v>50000</v>
      </c>
      <c r="D34" s="80">
        <v>50000</v>
      </c>
      <c r="E34" s="80"/>
      <c r="F34" s="12"/>
    </row>
    <row r="35" spans="1:6" s="10" customFormat="1" ht="31.5" hidden="1">
      <c r="A35" s="85" t="s">
        <v>394</v>
      </c>
      <c r="B35" s="100">
        <v>2</v>
      </c>
      <c r="C35" s="80"/>
      <c r="D35" s="80"/>
      <c r="E35" s="80"/>
      <c r="F35" s="12"/>
    </row>
    <row r="36" spans="1:6" s="10" customFormat="1" ht="15.75" hidden="1">
      <c r="A36" s="85" t="s">
        <v>480</v>
      </c>
      <c r="B36" s="100">
        <v>2</v>
      </c>
      <c r="C36" s="80"/>
      <c r="D36" s="80"/>
      <c r="E36" s="80"/>
      <c r="F36" s="12"/>
    </row>
    <row r="37" spans="1:6" s="10" customFormat="1" ht="31.5" hidden="1">
      <c r="A37" s="85" t="s">
        <v>387</v>
      </c>
      <c r="B37" s="100">
        <v>2</v>
      </c>
      <c r="C37" s="80"/>
      <c r="D37" s="80"/>
      <c r="E37" s="80"/>
      <c r="F37" s="12"/>
    </row>
    <row r="38" spans="1:6" s="10" customFormat="1" ht="31.5" hidden="1">
      <c r="A38" s="85" t="s">
        <v>395</v>
      </c>
      <c r="B38" s="100">
        <v>2</v>
      </c>
      <c r="C38" s="80"/>
      <c r="D38" s="80"/>
      <c r="E38" s="80"/>
      <c r="F38" s="12"/>
    </row>
    <row r="39" spans="1:6" s="10" customFormat="1" ht="31.5">
      <c r="A39" s="85" t="s">
        <v>393</v>
      </c>
      <c r="B39" s="100">
        <v>2</v>
      </c>
      <c r="C39" s="80">
        <v>60000</v>
      </c>
      <c r="D39" s="80">
        <v>60000</v>
      </c>
      <c r="E39" s="80"/>
      <c r="F39" s="12"/>
    </row>
    <row r="40" spans="1:6" s="10" customFormat="1" ht="15.75" hidden="1">
      <c r="A40" s="85" t="s">
        <v>392</v>
      </c>
      <c r="B40" s="100">
        <v>2</v>
      </c>
      <c r="C40" s="80"/>
      <c r="D40" s="80"/>
      <c r="E40" s="80"/>
      <c r="F40" s="12"/>
    </row>
    <row r="41" spans="1:6" s="10" customFormat="1" ht="15.75">
      <c r="A41" s="85" t="s">
        <v>391</v>
      </c>
      <c r="B41" s="100">
        <v>2</v>
      </c>
      <c r="C41" s="80"/>
      <c r="D41" s="80">
        <v>200000</v>
      </c>
      <c r="E41" s="80"/>
      <c r="F41" s="12"/>
    </row>
    <row r="42" spans="1:6" s="10" customFormat="1" ht="31.5">
      <c r="A42" s="85" t="s">
        <v>390</v>
      </c>
      <c r="B42" s="100">
        <v>2</v>
      </c>
      <c r="C42" s="80">
        <v>60000</v>
      </c>
      <c r="D42" s="80">
        <v>60000</v>
      </c>
      <c r="E42" s="80">
        <v>70000</v>
      </c>
      <c r="F42" s="12"/>
    </row>
    <row r="43" spans="1:6" s="10" customFormat="1" ht="31.5">
      <c r="A43" s="85" t="s">
        <v>389</v>
      </c>
      <c r="B43" s="100">
        <v>2</v>
      </c>
      <c r="C43" s="80">
        <v>60000</v>
      </c>
      <c r="D43" s="80">
        <v>60000</v>
      </c>
      <c r="E43" s="80">
        <v>60000</v>
      </c>
      <c r="F43" s="12"/>
    </row>
    <row r="44" spans="1:6" s="10" customFormat="1" ht="15.75" hidden="1">
      <c r="A44" s="85" t="s">
        <v>439</v>
      </c>
      <c r="B44" s="100">
        <v>2</v>
      </c>
      <c r="C44" s="80"/>
      <c r="D44" s="80"/>
      <c r="E44" s="80"/>
      <c r="F44" s="12"/>
    </row>
    <row r="45" spans="1:6" s="10" customFormat="1" ht="15.75" hidden="1">
      <c r="A45" s="85" t="s">
        <v>388</v>
      </c>
      <c r="B45" s="100">
        <v>2</v>
      </c>
      <c r="C45" s="80"/>
      <c r="D45" s="80"/>
      <c r="E45" s="80"/>
      <c r="F45" s="12"/>
    </row>
    <row r="46" spans="1:6" s="10" customFormat="1" ht="15.75" hidden="1">
      <c r="A46" s="85" t="s">
        <v>396</v>
      </c>
      <c r="B46" s="100">
        <v>2</v>
      </c>
      <c r="C46" s="80"/>
      <c r="D46" s="80"/>
      <c r="E46" s="80"/>
      <c r="F46" s="12"/>
    </row>
    <row r="47" spans="1:6" s="10" customFormat="1" ht="15.75" hidden="1">
      <c r="A47" s="85" t="s">
        <v>397</v>
      </c>
      <c r="B47" s="100">
        <v>2</v>
      </c>
      <c r="C47" s="80"/>
      <c r="D47" s="80"/>
      <c r="E47" s="80"/>
      <c r="F47" s="12"/>
    </row>
    <row r="48" spans="1:6" s="10" customFormat="1" ht="15.75" hidden="1">
      <c r="A48" s="85" t="s">
        <v>385</v>
      </c>
      <c r="B48" s="100"/>
      <c r="C48" s="80">
        <f>SUM(C49:C58)</f>
        <v>0</v>
      </c>
      <c r="D48" s="80">
        <f>SUM(D49:D58)</f>
        <v>0</v>
      </c>
      <c r="E48" s="80">
        <f>SUM(E49:E58)</f>
        <v>0</v>
      </c>
      <c r="F48" s="12"/>
    </row>
    <row r="49" spans="1:6" s="10" customFormat="1" ht="15.75" hidden="1">
      <c r="A49" s="85" t="s">
        <v>398</v>
      </c>
      <c r="B49" s="100">
        <v>2</v>
      </c>
      <c r="C49" s="80"/>
      <c r="D49" s="80"/>
      <c r="E49" s="80"/>
      <c r="F49" s="12"/>
    </row>
    <row r="50" spans="1:6" s="10" customFormat="1" ht="31.5" hidden="1">
      <c r="A50" s="85" t="s">
        <v>399</v>
      </c>
      <c r="B50" s="100">
        <v>2</v>
      </c>
      <c r="C50" s="80"/>
      <c r="D50" s="80"/>
      <c r="E50" s="80"/>
      <c r="F50" s="12"/>
    </row>
    <row r="51" spans="1:6" s="10" customFormat="1" ht="31.5" hidden="1">
      <c r="A51" s="85" t="s">
        <v>400</v>
      </c>
      <c r="B51" s="100">
        <v>2</v>
      </c>
      <c r="C51" s="80"/>
      <c r="D51" s="80"/>
      <c r="E51" s="80"/>
      <c r="F51" s="12"/>
    </row>
    <row r="52" spans="1:6" s="10" customFormat="1" ht="15.75" hidden="1">
      <c r="A52" s="85" t="s">
        <v>401</v>
      </c>
      <c r="B52" s="100">
        <v>2</v>
      </c>
      <c r="C52" s="80"/>
      <c r="D52" s="80"/>
      <c r="E52" s="80"/>
      <c r="F52" s="12"/>
    </row>
    <row r="53" spans="1:6" s="10" customFormat="1" ht="15.75" hidden="1">
      <c r="A53" s="85" t="s">
        <v>402</v>
      </c>
      <c r="B53" s="100">
        <v>2</v>
      </c>
      <c r="C53" s="80"/>
      <c r="D53" s="80"/>
      <c r="E53" s="80"/>
      <c r="F53" s="12"/>
    </row>
    <row r="54" spans="1:6" s="10" customFormat="1" ht="15.75" hidden="1">
      <c r="A54" s="85" t="s">
        <v>403</v>
      </c>
      <c r="B54" s="100">
        <v>2</v>
      </c>
      <c r="C54" s="80"/>
      <c r="D54" s="80"/>
      <c r="E54" s="80"/>
      <c r="F54" s="12"/>
    </row>
    <row r="55" spans="1:6" s="10" customFormat="1" ht="15.75" hidden="1">
      <c r="A55" s="85" t="s">
        <v>404</v>
      </c>
      <c r="B55" s="100">
        <v>2</v>
      </c>
      <c r="C55" s="80"/>
      <c r="D55" s="80"/>
      <c r="E55" s="80"/>
      <c r="F55" s="12"/>
    </row>
    <row r="56" spans="1:6" s="10" customFormat="1" ht="15.75" hidden="1">
      <c r="A56" s="85" t="s">
        <v>438</v>
      </c>
      <c r="B56" s="100">
        <v>2</v>
      </c>
      <c r="C56" s="80"/>
      <c r="D56" s="80"/>
      <c r="E56" s="80"/>
      <c r="F56" s="12"/>
    </row>
    <row r="57" spans="1:6" s="10" customFormat="1" ht="15.75" hidden="1">
      <c r="A57" s="85" t="s">
        <v>405</v>
      </c>
      <c r="B57" s="100">
        <v>2</v>
      </c>
      <c r="C57" s="80"/>
      <c r="D57" s="80"/>
      <c r="E57" s="80"/>
      <c r="F57" s="12"/>
    </row>
    <row r="58" spans="1:6" s="10" customFormat="1" ht="15.75" hidden="1">
      <c r="A58" s="85" t="s">
        <v>406</v>
      </c>
      <c r="B58" s="100">
        <v>2</v>
      </c>
      <c r="C58" s="80"/>
      <c r="D58" s="80"/>
      <c r="E58" s="80"/>
      <c r="F58" s="12"/>
    </row>
    <row r="59" spans="1:6" s="10" customFormat="1" ht="15.75">
      <c r="A59" s="108" t="s">
        <v>160</v>
      </c>
      <c r="B59" s="100"/>
      <c r="C59" s="80">
        <f>SUM(C30:C32)+SUM(C28:C28)</f>
        <v>430000</v>
      </c>
      <c r="D59" s="80">
        <f>SUM(D30:D32)+SUM(D28:D28)</f>
        <v>630000</v>
      </c>
      <c r="E59" s="80">
        <f>SUM(E30:E32)+SUM(E28:E28)</f>
        <v>130000</v>
      </c>
      <c r="F59" s="12"/>
    </row>
    <row r="60" spans="1:6" s="10" customFormat="1" ht="15.75">
      <c r="A60" s="43" t="s">
        <v>158</v>
      </c>
      <c r="B60" s="100"/>
      <c r="C60" s="82">
        <f>SUM(C61:C63)</f>
        <v>430000</v>
      </c>
      <c r="D60" s="82">
        <f>SUM(D61:D63)</f>
        <v>630000</v>
      </c>
      <c r="E60" s="82">
        <f>SUM(E61:E63)</f>
        <v>130000</v>
      </c>
      <c r="F60" s="12"/>
    </row>
    <row r="61" spans="1:6" s="10" customFormat="1" ht="15.75">
      <c r="A61" s="85" t="s">
        <v>376</v>
      </c>
      <c r="B61" s="98">
        <v>1</v>
      </c>
      <c r="C61" s="80">
        <f>SUMIF($B$19:$B$60,"1",C$19:C$60)</f>
        <v>0</v>
      </c>
      <c r="D61" s="80">
        <f>SUMIF($B$19:$B$60,"1",D$19:D$60)</f>
        <v>0</v>
      </c>
      <c r="E61" s="80">
        <f>SUMIF($B$19:$B$60,"1",E$19:E$60)</f>
        <v>0</v>
      </c>
      <c r="F61" s="12"/>
    </row>
    <row r="62" spans="1:6" s="10" customFormat="1" ht="15.75">
      <c r="A62" s="85" t="s">
        <v>218</v>
      </c>
      <c r="B62" s="98">
        <v>2</v>
      </c>
      <c r="C62" s="80">
        <f>SUMIF($B$19:$B$60,"2",C$19:C$60)</f>
        <v>430000</v>
      </c>
      <c r="D62" s="80">
        <f>SUMIF($B$19:$B$60,"2",D$19:D$60)</f>
        <v>630000</v>
      </c>
      <c r="E62" s="80">
        <f>SUMIF($B$19:$B$60,"2",E$19:E$60)</f>
        <v>130000</v>
      </c>
      <c r="F62" s="12"/>
    </row>
    <row r="63" spans="1:6" s="10" customFormat="1" ht="15.75">
      <c r="A63" s="85" t="s">
        <v>110</v>
      </c>
      <c r="B63" s="98">
        <v>3</v>
      </c>
      <c r="C63" s="80">
        <f>SUMIF($B$19:$B$60,"3",C$19:C$60)</f>
        <v>0</v>
      </c>
      <c r="D63" s="80">
        <f>SUMIF($B$19:$B$60,"3",D$19:D$60)</f>
        <v>0</v>
      </c>
      <c r="E63" s="80">
        <f>SUMIF($B$19:$B$60,"3",E$19:E$60)</f>
        <v>0</v>
      </c>
      <c r="F63" s="12"/>
    </row>
    <row r="64" spans="1:6" s="10" customFormat="1" ht="15.75">
      <c r="A64" s="65" t="s">
        <v>219</v>
      </c>
      <c r="B64" s="17"/>
      <c r="C64" s="80"/>
      <c r="D64" s="80"/>
      <c r="E64" s="80"/>
      <c r="F64" s="12"/>
    </row>
    <row r="65" spans="1:6" s="10" customFormat="1" ht="15.75" hidden="1">
      <c r="A65" s="62" t="s">
        <v>172</v>
      </c>
      <c r="B65" s="17"/>
      <c r="C65" s="80"/>
      <c r="D65" s="80"/>
      <c r="E65" s="80"/>
      <c r="F65" s="12"/>
    </row>
    <row r="66" spans="1:6" s="10" customFormat="1" ht="31.5">
      <c r="A66" s="62" t="s">
        <v>410</v>
      </c>
      <c r="B66" s="17">
        <v>2</v>
      </c>
      <c r="C66" s="80"/>
      <c r="D66" s="80">
        <v>303846</v>
      </c>
      <c r="E66" s="80">
        <v>303846</v>
      </c>
      <c r="F66" s="12"/>
    </row>
    <row r="67" spans="1:6" s="10" customFormat="1" ht="31.5" hidden="1">
      <c r="A67" s="62" t="s">
        <v>409</v>
      </c>
      <c r="B67" s="17"/>
      <c r="C67" s="80"/>
      <c r="D67" s="80"/>
      <c r="E67" s="80"/>
      <c r="F67" s="12"/>
    </row>
    <row r="68" spans="1:6" s="10" customFormat="1" ht="15.75" hidden="1">
      <c r="A68" s="62" t="s">
        <v>408</v>
      </c>
      <c r="B68" s="17"/>
      <c r="C68" s="80"/>
      <c r="D68" s="80"/>
      <c r="E68" s="80"/>
      <c r="F68" s="12"/>
    </row>
    <row r="69" spans="1:6" s="10" customFormat="1" ht="15.75" hidden="1">
      <c r="A69" s="62"/>
      <c r="B69" s="17"/>
      <c r="C69" s="80"/>
      <c r="D69" s="80"/>
      <c r="E69" s="80"/>
      <c r="F69" s="12"/>
    </row>
    <row r="70" spans="1:6" s="10" customFormat="1" ht="31.5" hidden="1">
      <c r="A70" s="62" t="s">
        <v>170</v>
      </c>
      <c r="B70" s="17"/>
      <c r="C70" s="80"/>
      <c r="D70" s="80"/>
      <c r="E70" s="80"/>
      <c r="F70" s="12"/>
    </row>
    <row r="71" spans="1:6" s="10" customFormat="1" ht="15.75" hidden="1">
      <c r="A71" s="62"/>
      <c r="B71" s="17"/>
      <c r="C71" s="80"/>
      <c r="D71" s="80"/>
      <c r="E71" s="80"/>
      <c r="F71" s="12"/>
    </row>
    <row r="72" spans="1:6" s="10" customFormat="1" ht="31.5" hidden="1">
      <c r="A72" s="62" t="s">
        <v>171</v>
      </c>
      <c r="B72" s="17"/>
      <c r="C72" s="80"/>
      <c r="D72" s="80"/>
      <c r="E72" s="80"/>
      <c r="F72" s="12"/>
    </row>
    <row r="73" spans="1:6" s="10" customFormat="1" ht="15.75" hidden="1">
      <c r="A73" s="62"/>
      <c r="B73" s="17"/>
      <c r="C73" s="80"/>
      <c r="D73" s="80"/>
      <c r="E73" s="80"/>
      <c r="F73" s="12"/>
    </row>
    <row r="74" spans="1:6" s="10" customFormat="1" ht="31.5" hidden="1">
      <c r="A74" s="62" t="s">
        <v>174</v>
      </c>
      <c r="B74" s="17"/>
      <c r="C74" s="80"/>
      <c r="D74" s="80"/>
      <c r="E74" s="80"/>
      <c r="F74" s="12"/>
    </row>
    <row r="75" spans="1:6" s="10" customFormat="1" ht="15.75" hidden="1">
      <c r="A75" s="85" t="s">
        <v>130</v>
      </c>
      <c r="B75" s="100">
        <v>2</v>
      </c>
      <c r="C75" s="80"/>
      <c r="D75" s="80"/>
      <c r="E75" s="80"/>
      <c r="F75" s="12"/>
    </row>
    <row r="76" spans="1:6" s="10" customFormat="1" ht="15.75" hidden="1">
      <c r="A76" s="84" t="s">
        <v>104</v>
      </c>
      <c r="B76" s="17"/>
      <c r="C76" s="80"/>
      <c r="D76" s="80"/>
      <c r="E76" s="80"/>
      <c r="F76" s="12"/>
    </row>
    <row r="77" spans="1:6" s="10" customFormat="1" ht="15.75" hidden="1">
      <c r="A77" s="107" t="s">
        <v>129</v>
      </c>
      <c r="B77" s="17"/>
      <c r="C77" s="80">
        <f>SUM(C75:C76)</f>
        <v>0</v>
      </c>
      <c r="D77" s="80">
        <f>SUM(D75:D76)</f>
        <v>0</v>
      </c>
      <c r="E77" s="80">
        <f>SUM(E75:E76)</f>
        <v>0</v>
      </c>
      <c r="F77" s="12"/>
    </row>
    <row r="78" spans="1:6" s="10" customFormat="1" ht="15.75">
      <c r="A78" s="85" t="s">
        <v>115</v>
      </c>
      <c r="B78" s="17">
        <v>2</v>
      </c>
      <c r="C78" s="80">
        <v>287179</v>
      </c>
      <c r="D78" s="80">
        <v>287179</v>
      </c>
      <c r="E78" s="80">
        <v>287179</v>
      </c>
      <c r="F78" s="12"/>
    </row>
    <row r="79" spans="1:6" s="10" customFormat="1" ht="15.75">
      <c r="A79" s="84" t="s">
        <v>431</v>
      </c>
      <c r="B79" s="100">
        <v>2</v>
      </c>
      <c r="C79" s="80">
        <v>-4808</v>
      </c>
      <c r="D79" s="80">
        <v>-4808</v>
      </c>
      <c r="E79" s="80">
        <v>-4808</v>
      </c>
      <c r="F79" s="12"/>
    </row>
    <row r="80" spans="1:6" s="10" customFormat="1" ht="15.75">
      <c r="A80" s="84" t="s">
        <v>440</v>
      </c>
      <c r="B80" s="100">
        <v>2</v>
      </c>
      <c r="C80" s="80">
        <v>12926</v>
      </c>
      <c r="D80" s="80">
        <v>12926</v>
      </c>
      <c r="E80" s="80">
        <v>12926</v>
      </c>
      <c r="F80" s="12"/>
    </row>
    <row r="81" spans="1:6" s="10" customFormat="1" ht="15.75">
      <c r="A81" s="84" t="s">
        <v>432</v>
      </c>
      <c r="B81" s="100">
        <v>2</v>
      </c>
      <c r="C81" s="80">
        <v>-6427</v>
      </c>
      <c r="D81" s="80">
        <v>-6427</v>
      </c>
      <c r="E81" s="80">
        <v>-6427</v>
      </c>
      <c r="F81" s="12"/>
    </row>
    <row r="82" spans="1:6" s="10" customFormat="1" ht="15.75">
      <c r="A82" s="84" t="s">
        <v>441</v>
      </c>
      <c r="B82" s="100">
        <v>2</v>
      </c>
      <c r="C82" s="80">
        <v>9065</v>
      </c>
      <c r="D82" s="80">
        <v>9065</v>
      </c>
      <c r="E82" s="80">
        <v>9065</v>
      </c>
      <c r="F82" s="12"/>
    </row>
    <row r="83" spans="1:6" s="10" customFormat="1" ht="15.75">
      <c r="A83" s="84" t="s">
        <v>433</v>
      </c>
      <c r="B83" s="100">
        <v>2</v>
      </c>
      <c r="C83" s="80">
        <v>-17150</v>
      </c>
      <c r="D83" s="80">
        <v>-17150</v>
      </c>
      <c r="E83" s="80">
        <v>-17150</v>
      </c>
      <c r="F83" s="12"/>
    </row>
    <row r="84" spans="1:6" s="10" customFormat="1" ht="15.75">
      <c r="A84" s="84" t="s">
        <v>442</v>
      </c>
      <c r="B84" s="100">
        <v>2</v>
      </c>
      <c r="C84" s="80">
        <v>156090</v>
      </c>
      <c r="D84" s="80">
        <v>156090</v>
      </c>
      <c r="E84" s="80">
        <v>156090</v>
      </c>
      <c r="F84" s="12"/>
    </row>
    <row r="85" spans="1:6" s="10" customFormat="1" ht="15.75" hidden="1">
      <c r="A85" s="84" t="s">
        <v>450</v>
      </c>
      <c r="B85" s="17">
        <v>2</v>
      </c>
      <c r="C85" s="80"/>
      <c r="D85" s="80"/>
      <c r="E85" s="80"/>
      <c r="F85" s="12"/>
    </row>
    <row r="86" spans="1:6" s="10" customFormat="1" ht="15.75">
      <c r="A86" s="128" t="s">
        <v>523</v>
      </c>
      <c r="B86" s="17">
        <v>2</v>
      </c>
      <c r="C86" s="80"/>
      <c r="D86" s="80">
        <v>30000</v>
      </c>
      <c r="E86" s="80"/>
      <c r="F86" s="12"/>
    </row>
    <row r="87" spans="1:6" s="10" customFormat="1" ht="15.75">
      <c r="A87" s="128" t="s">
        <v>539</v>
      </c>
      <c r="B87" s="17">
        <v>2</v>
      </c>
      <c r="C87" s="80"/>
      <c r="D87" s="80">
        <v>83333</v>
      </c>
      <c r="E87" s="80">
        <v>83333</v>
      </c>
      <c r="F87" s="12"/>
    </row>
    <row r="88" spans="1:6" s="10" customFormat="1" ht="15.75">
      <c r="A88" s="128" t="s">
        <v>529</v>
      </c>
      <c r="B88" s="17">
        <v>2</v>
      </c>
      <c r="C88" s="80"/>
      <c r="D88" s="80">
        <v>50000</v>
      </c>
      <c r="E88" s="80">
        <v>50000</v>
      </c>
      <c r="F88" s="12"/>
    </row>
    <row r="89" spans="1:6" s="10" customFormat="1" ht="31.5">
      <c r="A89" s="107" t="s">
        <v>175</v>
      </c>
      <c r="B89" s="17"/>
      <c r="C89" s="80">
        <f>SUM(C78:C85)</f>
        <v>436875</v>
      </c>
      <c r="D89" s="80">
        <f>SUM(D78:D88)</f>
        <v>600208</v>
      </c>
      <c r="E89" s="80">
        <f>SUM(E78:E88)</f>
        <v>570208</v>
      </c>
      <c r="F89" s="12"/>
    </row>
    <row r="90" spans="1:6" s="10" customFormat="1" ht="15.75" hidden="1">
      <c r="A90" s="84" t="s">
        <v>443</v>
      </c>
      <c r="B90" s="100">
        <v>2</v>
      </c>
      <c r="C90" s="80"/>
      <c r="D90" s="80"/>
      <c r="E90" s="80"/>
      <c r="F90" s="12"/>
    </row>
    <row r="91" spans="1:6" s="10" customFormat="1" ht="15.75" hidden="1">
      <c r="A91" s="84" t="s">
        <v>444</v>
      </c>
      <c r="B91" s="100">
        <v>2</v>
      </c>
      <c r="C91" s="80"/>
      <c r="D91" s="80"/>
      <c r="E91" s="80"/>
      <c r="F91" s="12"/>
    </row>
    <row r="92" spans="1:6" s="10" customFormat="1" ht="15.75" hidden="1">
      <c r="A92" s="84" t="s">
        <v>445</v>
      </c>
      <c r="B92" s="100">
        <v>2</v>
      </c>
      <c r="C92" s="80"/>
      <c r="D92" s="80"/>
      <c r="E92" s="80"/>
      <c r="F92" s="12"/>
    </row>
    <row r="93" spans="1:6" s="10" customFormat="1" ht="15.75" hidden="1">
      <c r="A93" s="84" t="s">
        <v>446</v>
      </c>
      <c r="B93" s="100">
        <v>2</v>
      </c>
      <c r="C93" s="80"/>
      <c r="D93" s="80"/>
      <c r="E93" s="80"/>
      <c r="F93" s="12"/>
    </row>
    <row r="94" spans="1:6" s="10" customFormat="1" ht="15.75" hidden="1">
      <c r="A94" s="84" t="s">
        <v>447</v>
      </c>
      <c r="B94" s="100">
        <v>2</v>
      </c>
      <c r="C94" s="80"/>
      <c r="D94" s="80"/>
      <c r="E94" s="80"/>
      <c r="F94" s="12"/>
    </row>
    <row r="95" spans="1:6" s="10" customFormat="1" ht="15.75">
      <c r="A95" s="84" t="s">
        <v>448</v>
      </c>
      <c r="B95" s="100">
        <v>2</v>
      </c>
      <c r="C95" s="80">
        <v>200000</v>
      </c>
      <c r="D95" s="80">
        <v>225000</v>
      </c>
      <c r="E95" s="80">
        <v>225000</v>
      </c>
      <c r="F95" s="12"/>
    </row>
    <row r="96" spans="1:6" s="10" customFormat="1" ht="15.75" hidden="1">
      <c r="A96" s="84" t="s">
        <v>449</v>
      </c>
      <c r="B96" s="17">
        <v>2</v>
      </c>
      <c r="C96" s="80"/>
      <c r="D96" s="80"/>
      <c r="E96" s="80"/>
      <c r="F96" s="12"/>
    </row>
    <row r="97" spans="1:6" s="10" customFormat="1" ht="15.75" hidden="1">
      <c r="A97" s="84" t="s">
        <v>450</v>
      </c>
      <c r="B97" s="17">
        <v>2</v>
      </c>
      <c r="C97" s="80"/>
      <c r="D97" s="80"/>
      <c r="E97" s="80"/>
      <c r="F97" s="12"/>
    </row>
    <row r="98" spans="1:6" s="10" customFormat="1" ht="15.75" hidden="1">
      <c r="A98" s="84" t="s">
        <v>481</v>
      </c>
      <c r="B98" s="17">
        <v>2</v>
      </c>
      <c r="C98" s="80"/>
      <c r="D98" s="80"/>
      <c r="E98" s="80"/>
      <c r="F98" s="12"/>
    </row>
    <row r="99" spans="1:6" s="10" customFormat="1" ht="15.75" hidden="1">
      <c r="A99" s="84" t="s">
        <v>104</v>
      </c>
      <c r="B99" s="17"/>
      <c r="C99" s="80"/>
      <c r="D99" s="80"/>
      <c r="E99" s="80"/>
      <c r="F99" s="12"/>
    </row>
    <row r="100" spans="1:6" s="10" customFormat="1" ht="15.75">
      <c r="A100" s="107" t="s">
        <v>176</v>
      </c>
      <c r="B100" s="17"/>
      <c r="C100" s="80">
        <f>SUM(C90:C99)</f>
        <v>200000</v>
      </c>
      <c r="D100" s="80">
        <f>SUM(D90:D99)</f>
        <v>225000</v>
      </c>
      <c r="E100" s="80">
        <f>SUM(E90:E99)</f>
        <v>225000</v>
      </c>
      <c r="F100" s="12"/>
    </row>
    <row r="101" spans="1:6" s="10" customFormat="1" ht="31.5">
      <c r="A101" s="108" t="s">
        <v>173</v>
      </c>
      <c r="B101" s="17"/>
      <c r="C101" s="80">
        <f>C77+C89+C100</f>
        <v>636875</v>
      </c>
      <c r="D101" s="80">
        <f>D77+D89+D100</f>
        <v>825208</v>
      </c>
      <c r="E101" s="80">
        <f>E77+E89+E100</f>
        <v>795208</v>
      </c>
      <c r="F101" s="12"/>
    </row>
    <row r="102" spans="1:6" s="10" customFormat="1" ht="15.75" hidden="1">
      <c r="A102" s="62"/>
      <c r="B102" s="100"/>
      <c r="C102" s="80"/>
      <c r="D102" s="80"/>
      <c r="E102" s="80"/>
      <c r="F102" s="12"/>
    </row>
    <row r="103" spans="1:6" s="10" customFormat="1" ht="31.5" hidden="1">
      <c r="A103" s="62" t="s">
        <v>177</v>
      </c>
      <c r="B103" s="100"/>
      <c r="C103" s="80"/>
      <c r="D103" s="80"/>
      <c r="E103" s="80"/>
      <c r="F103" s="12"/>
    </row>
    <row r="104" spans="1:6" s="10" customFormat="1" ht="15.75" hidden="1">
      <c r="A104" s="85" t="s">
        <v>429</v>
      </c>
      <c r="B104" s="100">
        <v>2</v>
      </c>
      <c r="C104" s="80"/>
      <c r="D104" s="80"/>
      <c r="E104" s="80"/>
      <c r="F104" s="12"/>
    </row>
    <row r="105" spans="1:6" s="10" customFormat="1" ht="31.5" hidden="1">
      <c r="A105" s="62" t="s">
        <v>178</v>
      </c>
      <c r="B105" s="100"/>
      <c r="C105" s="80">
        <f>SUM(C104)</f>
        <v>0</v>
      </c>
      <c r="D105" s="80">
        <f>SUM(D104)</f>
        <v>0</v>
      </c>
      <c r="E105" s="80">
        <f>SUM(E104)</f>
        <v>0</v>
      </c>
      <c r="F105" s="12"/>
    </row>
    <row r="106" spans="1:6" s="10" customFormat="1" ht="15.75" hidden="1">
      <c r="A106" s="62" t="s">
        <v>179</v>
      </c>
      <c r="B106" s="100"/>
      <c r="C106" s="80"/>
      <c r="D106" s="80"/>
      <c r="E106" s="80"/>
      <c r="F106" s="12"/>
    </row>
    <row r="107" spans="1:6" s="10" customFormat="1" ht="15.75" hidden="1">
      <c r="A107" s="62" t="s">
        <v>180</v>
      </c>
      <c r="B107" s="100"/>
      <c r="C107" s="80"/>
      <c r="D107" s="80"/>
      <c r="E107" s="80"/>
      <c r="F107" s="12"/>
    </row>
    <row r="108" spans="1:6" s="10" customFormat="1" ht="15.75" hidden="1">
      <c r="A108" s="120" t="s">
        <v>430</v>
      </c>
      <c r="B108" s="100">
        <v>2</v>
      </c>
      <c r="C108" s="80"/>
      <c r="D108" s="80"/>
      <c r="E108" s="80"/>
      <c r="F108" s="12"/>
    </row>
    <row r="109" spans="1:6" s="10" customFormat="1" ht="15.75" hidden="1">
      <c r="A109" s="120" t="s">
        <v>451</v>
      </c>
      <c r="B109" s="100">
        <v>2</v>
      </c>
      <c r="C109" s="80"/>
      <c r="D109" s="80"/>
      <c r="E109" s="80"/>
      <c r="F109" s="12"/>
    </row>
    <row r="110" spans="1:6" s="10" customFormat="1" ht="15.75" hidden="1">
      <c r="A110" s="120"/>
      <c r="B110" s="100">
        <v>2</v>
      </c>
      <c r="C110" s="80"/>
      <c r="D110" s="80"/>
      <c r="E110" s="80"/>
      <c r="F110" s="12"/>
    </row>
    <row r="111" spans="1:6" s="10" customFormat="1" ht="15.75">
      <c r="A111" s="120" t="s">
        <v>452</v>
      </c>
      <c r="B111" s="100">
        <v>2</v>
      </c>
      <c r="C111" s="80">
        <v>40000</v>
      </c>
      <c r="D111" s="80"/>
      <c r="E111" s="80"/>
      <c r="F111" s="12"/>
    </row>
    <row r="112" spans="1:6" s="10" customFormat="1" ht="15.75">
      <c r="A112" s="109" t="s">
        <v>181</v>
      </c>
      <c r="B112" s="100"/>
      <c r="C112" s="80">
        <f>SUM(C108:C111)</f>
        <v>40000</v>
      </c>
      <c r="D112" s="80">
        <f>SUM(D108:D111)</f>
        <v>0</v>
      </c>
      <c r="E112" s="80">
        <f>SUM(E108:E111)</f>
        <v>0</v>
      </c>
      <c r="F112" s="12"/>
    </row>
    <row r="113" spans="1:6" s="10" customFormat="1" ht="15.75" hidden="1">
      <c r="A113" s="85" t="s">
        <v>128</v>
      </c>
      <c r="B113" s="100">
        <v>2</v>
      </c>
      <c r="C113" s="80"/>
      <c r="D113" s="80"/>
      <c r="E113" s="80"/>
      <c r="F113" s="12"/>
    </row>
    <row r="114" spans="1:6" s="10" customFormat="1" ht="15.75" hidden="1">
      <c r="A114" s="85"/>
      <c r="B114" s="100"/>
      <c r="C114" s="80"/>
      <c r="D114" s="80"/>
      <c r="E114" s="80"/>
      <c r="F114" s="12"/>
    </row>
    <row r="115" spans="1:6" s="10" customFormat="1" ht="15.75" hidden="1">
      <c r="A115" s="109" t="s">
        <v>127</v>
      </c>
      <c r="B115" s="100"/>
      <c r="C115" s="80">
        <f>SUM(C113:C114)</f>
        <v>0</v>
      </c>
      <c r="D115" s="80">
        <f>SUM(D113:D114)</f>
        <v>0</v>
      </c>
      <c r="E115" s="80">
        <f>SUM(E113:E114)</f>
        <v>0</v>
      </c>
      <c r="F115" s="12"/>
    </row>
    <row r="116" spans="1:6" s="10" customFormat="1" ht="15.75" hidden="1">
      <c r="A116" s="85"/>
      <c r="B116" s="100"/>
      <c r="C116" s="80"/>
      <c r="D116" s="80"/>
      <c r="E116" s="80"/>
      <c r="F116" s="12"/>
    </row>
    <row r="117" spans="1:6" s="10" customFormat="1" ht="15.75">
      <c r="A117" s="62" t="s">
        <v>528</v>
      </c>
      <c r="B117" s="100">
        <v>2</v>
      </c>
      <c r="C117" s="80"/>
      <c r="D117" s="80">
        <v>312800</v>
      </c>
      <c r="E117" s="80">
        <v>312800</v>
      </c>
      <c r="F117" s="12"/>
    </row>
    <row r="118" spans="1:6" s="10" customFormat="1" ht="15.75">
      <c r="A118" s="109" t="s">
        <v>182</v>
      </c>
      <c r="B118" s="100"/>
      <c r="C118" s="80">
        <f>SUM(C116:C117)</f>
        <v>0</v>
      </c>
      <c r="D118" s="80">
        <f>SUM(D116:D117)</f>
        <v>312800</v>
      </c>
      <c r="E118" s="80">
        <f>SUM(E116:E117)</f>
        <v>312800</v>
      </c>
      <c r="F118" s="12"/>
    </row>
    <row r="119" spans="1:6" s="10" customFormat="1" ht="15.75" hidden="1">
      <c r="A119" s="66"/>
      <c r="B119" s="100"/>
      <c r="C119" s="80"/>
      <c r="D119" s="80"/>
      <c r="E119" s="80"/>
      <c r="F119" s="12"/>
    </row>
    <row r="120" spans="1:6" s="10" customFormat="1" ht="15.75" hidden="1">
      <c r="A120" s="62"/>
      <c r="B120" s="100"/>
      <c r="C120" s="80"/>
      <c r="D120" s="80"/>
      <c r="E120" s="80"/>
      <c r="F120" s="12"/>
    </row>
    <row r="121" spans="1:6" s="10" customFormat="1" ht="31.5">
      <c r="A121" s="108" t="s">
        <v>411</v>
      </c>
      <c r="B121" s="100"/>
      <c r="C121" s="80">
        <f>C112+C115+C118</f>
        <v>40000</v>
      </c>
      <c r="D121" s="80">
        <f>D112+D115+D118</f>
        <v>312800</v>
      </c>
      <c r="E121" s="80">
        <f>E112+E115+E118</f>
        <v>312800</v>
      </c>
      <c r="F121" s="12"/>
    </row>
    <row r="122" spans="1:6" s="10" customFormat="1" ht="15.75">
      <c r="A122" s="85" t="s">
        <v>201</v>
      </c>
      <c r="B122" s="100">
        <v>2</v>
      </c>
      <c r="C122" s="80">
        <v>200000</v>
      </c>
      <c r="D122" s="80">
        <v>3325441</v>
      </c>
      <c r="E122" s="80"/>
      <c r="F122" s="12"/>
    </row>
    <row r="123" spans="1:6" s="10" customFormat="1" ht="15.75" hidden="1">
      <c r="A123" s="85" t="s">
        <v>202</v>
      </c>
      <c r="B123" s="100">
        <v>2</v>
      </c>
      <c r="C123" s="80"/>
      <c r="D123" s="80"/>
      <c r="E123" s="80"/>
      <c r="F123" s="12"/>
    </row>
    <row r="124" spans="1:6" s="10" customFormat="1" ht="15.75">
      <c r="A124" s="62" t="s">
        <v>412</v>
      </c>
      <c r="B124" s="100"/>
      <c r="C124" s="80">
        <f>SUM(C122:C123)</f>
        <v>200000</v>
      </c>
      <c r="D124" s="80">
        <f>SUM(D122:D123)</f>
        <v>3325441</v>
      </c>
      <c r="E124" s="80">
        <f>SUM(E122:E123)</f>
        <v>0</v>
      </c>
      <c r="F124" s="12"/>
    </row>
    <row r="125" spans="1:6" s="10" customFormat="1" ht="15.75">
      <c r="A125" s="64" t="s">
        <v>219</v>
      </c>
      <c r="B125" s="100"/>
      <c r="C125" s="82">
        <f>SUM(C126:C126:C128)</f>
        <v>876875</v>
      </c>
      <c r="D125" s="82">
        <f>SUM(D126:D126:D128)</f>
        <v>4767295</v>
      </c>
      <c r="E125" s="82">
        <f>SUM(E126:E126:E128)</f>
        <v>1411854</v>
      </c>
      <c r="F125" s="12"/>
    </row>
    <row r="126" spans="1:6" s="10" customFormat="1" ht="15.75">
      <c r="A126" s="85" t="s">
        <v>376</v>
      </c>
      <c r="B126" s="98">
        <v>1</v>
      </c>
      <c r="C126" s="80">
        <f>SUMIF($B$64:$B$125,"1",C$64:C$125)</f>
        <v>0</v>
      </c>
      <c r="D126" s="80">
        <f>SUMIF($B$64:$B$125,"1",D$64:D$125)</f>
        <v>0</v>
      </c>
      <c r="E126" s="80">
        <f>SUMIF($B$64:$B$125,"1",E$64:E$125)</f>
        <v>0</v>
      </c>
      <c r="F126" s="12"/>
    </row>
    <row r="127" spans="1:6" s="10" customFormat="1" ht="15.75">
      <c r="A127" s="85" t="s">
        <v>218</v>
      </c>
      <c r="B127" s="98">
        <v>2</v>
      </c>
      <c r="C127" s="80">
        <f>SUMIF($B$64:$B$125,"2",C$64:C$125)</f>
        <v>876875</v>
      </c>
      <c r="D127" s="80">
        <f>SUMIF($B$64:$B$125,"2",D$64:D$125)</f>
        <v>4767295</v>
      </c>
      <c r="E127" s="80">
        <f>SUMIF($B$64:$B$125,"2",E$64:E$125)</f>
        <v>1411854</v>
      </c>
      <c r="F127" s="12"/>
    </row>
    <row r="128" spans="1:6" s="10" customFormat="1" ht="15.75">
      <c r="A128" s="85" t="s">
        <v>110</v>
      </c>
      <c r="B128" s="98">
        <v>3</v>
      </c>
      <c r="C128" s="80">
        <f>SUMIF($B$64:$B$125,"3",C$64:C$125)</f>
        <v>0</v>
      </c>
      <c r="D128" s="80">
        <f>SUMIF($B$64:$B$125,"3",D$64:D$125)</f>
        <v>0</v>
      </c>
      <c r="E128" s="80">
        <f>SUMIF($B$64:$B$125,"3",E$64:E$125)</f>
        <v>0</v>
      </c>
      <c r="F128" s="12"/>
    </row>
    <row r="129" spans="1:6" ht="15.75">
      <c r="A129" s="66" t="s">
        <v>78</v>
      </c>
      <c r="B129" s="100"/>
      <c r="C129" s="80"/>
      <c r="D129" s="80"/>
      <c r="E129" s="80"/>
      <c r="F129" s="12"/>
    </row>
    <row r="130" spans="1:6" ht="15.75">
      <c r="A130" s="43" t="s">
        <v>220</v>
      </c>
      <c r="B130" s="100"/>
      <c r="C130" s="82">
        <f>SUM(C131:C133)</f>
        <v>32673156</v>
      </c>
      <c r="D130" s="82">
        <f>SUM(D131:D133)</f>
        <v>1070000</v>
      </c>
      <c r="E130" s="82">
        <f>SUM(E131:E133)</f>
        <v>0</v>
      </c>
      <c r="F130" s="12"/>
    </row>
    <row r="131" spans="1:6" ht="15.75">
      <c r="A131" s="85" t="s">
        <v>376</v>
      </c>
      <c r="B131" s="98">
        <v>1</v>
      </c>
      <c r="C131" s="80">
        <f>Felh!J27</f>
        <v>0</v>
      </c>
      <c r="D131" s="80">
        <f>Felh!K27</f>
        <v>0</v>
      </c>
      <c r="E131" s="80">
        <f>Felh!L27</f>
        <v>0</v>
      </c>
      <c r="F131" s="12"/>
    </row>
    <row r="132" spans="1:6" ht="15.75">
      <c r="A132" s="85" t="s">
        <v>218</v>
      </c>
      <c r="B132" s="98">
        <v>2</v>
      </c>
      <c r="C132" s="80">
        <f>Felh!J28</f>
        <v>32673156</v>
      </c>
      <c r="D132" s="80">
        <f>Felh!K28</f>
        <v>1070000</v>
      </c>
      <c r="E132" s="80">
        <f>Felh!L28</f>
        <v>0</v>
      </c>
      <c r="F132" s="12"/>
    </row>
    <row r="133" spans="1:6" ht="15.75">
      <c r="A133" s="85" t="s">
        <v>110</v>
      </c>
      <c r="B133" s="98">
        <v>3</v>
      </c>
      <c r="C133" s="80">
        <f>Felh!J29</f>
        <v>0</v>
      </c>
      <c r="D133" s="80">
        <f>Felh!K29</f>
        <v>0</v>
      </c>
      <c r="E133" s="80">
        <f>Felh!L29</f>
        <v>0</v>
      </c>
      <c r="F133" s="12"/>
    </row>
    <row r="134" spans="1:6" ht="15.75">
      <c r="A134" s="43" t="s">
        <v>221</v>
      </c>
      <c r="B134" s="100"/>
      <c r="C134" s="82">
        <f>SUM(C135:C137)</f>
        <v>45027980</v>
      </c>
      <c r="D134" s="82">
        <f>SUM(D135:D137)</f>
        <v>17742895</v>
      </c>
      <c r="E134" s="82">
        <f>SUM(E135:E137)</f>
        <v>15230960</v>
      </c>
      <c r="F134" s="12"/>
    </row>
    <row r="135" spans="1:6" ht="15.75">
      <c r="A135" s="85" t="s">
        <v>376</v>
      </c>
      <c r="B135" s="98">
        <v>1</v>
      </c>
      <c r="C135" s="80">
        <f>Felh!J47</f>
        <v>0</v>
      </c>
      <c r="D135" s="80">
        <f>Felh!K47</f>
        <v>0</v>
      </c>
      <c r="E135" s="80">
        <f>Felh!L47</f>
        <v>0</v>
      </c>
      <c r="F135" s="12"/>
    </row>
    <row r="136" spans="1:6" ht="15.75">
      <c r="A136" s="85" t="s">
        <v>218</v>
      </c>
      <c r="B136" s="98">
        <v>2</v>
      </c>
      <c r="C136" s="80">
        <f>Felh!J48</f>
        <v>45027980</v>
      </c>
      <c r="D136" s="80">
        <f>Felh!K48</f>
        <v>17742895</v>
      </c>
      <c r="E136" s="80">
        <f>Felh!L48</f>
        <v>15230960</v>
      </c>
      <c r="F136" s="12"/>
    </row>
    <row r="137" spans="1:6" ht="15" customHeight="1">
      <c r="A137" s="85" t="s">
        <v>110</v>
      </c>
      <c r="B137" s="98">
        <v>3</v>
      </c>
      <c r="C137" s="80">
        <f>Felh!J49</f>
        <v>0</v>
      </c>
      <c r="D137" s="80">
        <f>Felh!K49</f>
        <v>0</v>
      </c>
      <c r="E137" s="80">
        <f>Felh!L49</f>
        <v>0</v>
      </c>
      <c r="F137" s="12"/>
    </row>
    <row r="138" spans="1:6" ht="15.75">
      <c r="A138" s="43" t="s">
        <v>222</v>
      </c>
      <c r="B138" s="100"/>
      <c r="C138" s="82">
        <f>SUM(C139:C141)</f>
        <v>0</v>
      </c>
      <c r="D138" s="82">
        <f>SUM(D139:D141)</f>
        <v>137067</v>
      </c>
      <c r="E138" s="82">
        <f>SUM(E139:E141)</f>
        <v>137067</v>
      </c>
      <c r="F138" s="12"/>
    </row>
    <row r="139" spans="1:6" ht="15.75">
      <c r="A139" s="85" t="s">
        <v>376</v>
      </c>
      <c r="B139" s="98">
        <v>1</v>
      </c>
      <c r="C139" s="80">
        <f>Felh!J68</f>
        <v>0</v>
      </c>
      <c r="D139" s="80">
        <f>Felh!L68</f>
        <v>0</v>
      </c>
      <c r="E139" s="80">
        <f>Felh!L68</f>
        <v>0</v>
      </c>
      <c r="F139" s="12"/>
    </row>
    <row r="140" spans="1:6" ht="15.75">
      <c r="A140" s="85" t="s">
        <v>218</v>
      </c>
      <c r="B140" s="98">
        <v>2</v>
      </c>
      <c r="C140" s="80">
        <f>Felh!J69</f>
        <v>0</v>
      </c>
      <c r="D140" s="80">
        <f>Felh!L69</f>
        <v>137067</v>
      </c>
      <c r="E140" s="80">
        <f>Felh!L69</f>
        <v>137067</v>
      </c>
      <c r="F140" s="12"/>
    </row>
    <row r="141" spans="1:6" ht="15.75">
      <c r="A141" s="85" t="s">
        <v>110</v>
      </c>
      <c r="B141" s="98">
        <v>3</v>
      </c>
      <c r="C141" s="80">
        <f>Felh!J70</f>
        <v>0</v>
      </c>
      <c r="D141" s="80">
        <f>Felh!L70</f>
        <v>0</v>
      </c>
      <c r="E141" s="80">
        <f>Felh!L70</f>
        <v>0</v>
      </c>
      <c r="F141" s="12"/>
    </row>
    <row r="142" spans="1:6" ht="16.5">
      <c r="A142" s="68" t="s">
        <v>223</v>
      </c>
      <c r="B142" s="101"/>
      <c r="C142" s="80"/>
      <c r="D142" s="80"/>
      <c r="E142" s="80"/>
      <c r="F142" s="12"/>
    </row>
    <row r="143" spans="1:6" ht="15.75">
      <c r="A143" s="66" t="s">
        <v>112</v>
      </c>
      <c r="B143" s="100"/>
      <c r="C143" s="15"/>
      <c r="D143" s="15"/>
      <c r="E143" s="15"/>
      <c r="F143" s="12"/>
    </row>
    <row r="144" spans="1:6" ht="15.75">
      <c r="A144" s="62" t="s">
        <v>208</v>
      </c>
      <c r="B144" s="100"/>
      <c r="C144" s="15"/>
      <c r="D144" s="15"/>
      <c r="E144" s="15"/>
      <c r="F144" s="12"/>
    </row>
    <row r="145" spans="1:6" ht="31.5" hidden="1">
      <c r="A145" s="85" t="s">
        <v>413</v>
      </c>
      <c r="B145" s="100"/>
      <c r="C145" s="15"/>
      <c r="D145" s="15"/>
      <c r="E145" s="15"/>
      <c r="F145" s="12"/>
    </row>
    <row r="146" spans="1:6" ht="31.5" hidden="1">
      <c r="A146" s="85" t="s">
        <v>210</v>
      </c>
      <c r="B146" s="100"/>
      <c r="C146" s="15"/>
      <c r="D146" s="15"/>
      <c r="E146" s="15"/>
      <c r="F146" s="12"/>
    </row>
    <row r="147" spans="1:6" ht="31.5" hidden="1">
      <c r="A147" s="85" t="s">
        <v>414</v>
      </c>
      <c r="B147" s="100"/>
      <c r="C147" s="15"/>
      <c r="D147" s="15"/>
      <c r="E147" s="15"/>
      <c r="F147" s="12"/>
    </row>
    <row r="148" spans="1:6" ht="31.5">
      <c r="A148" s="85" t="s">
        <v>542</v>
      </c>
      <c r="B148" s="100">
        <v>2</v>
      </c>
      <c r="C148" s="15"/>
      <c r="D148" s="15">
        <v>344960</v>
      </c>
      <c r="E148" s="15"/>
      <c r="F148" s="12"/>
    </row>
    <row r="149" spans="1:6" ht="31.5">
      <c r="A149" s="85" t="s">
        <v>543</v>
      </c>
      <c r="B149" s="100">
        <v>2</v>
      </c>
      <c r="C149" s="15">
        <v>354903</v>
      </c>
      <c r="D149" s="15">
        <v>354903</v>
      </c>
      <c r="E149" s="15">
        <v>354903</v>
      </c>
      <c r="F149" s="12"/>
    </row>
    <row r="150" spans="1:6" ht="15.75" hidden="1">
      <c r="A150" s="85" t="s">
        <v>212</v>
      </c>
      <c r="B150" s="100"/>
      <c r="C150" s="15"/>
      <c r="D150" s="15"/>
      <c r="E150" s="15"/>
      <c r="F150" s="12"/>
    </row>
    <row r="151" spans="1:6" ht="31.5" hidden="1">
      <c r="A151" s="85" t="s">
        <v>427</v>
      </c>
      <c r="B151" s="100"/>
      <c r="C151" s="15"/>
      <c r="D151" s="15"/>
      <c r="E151" s="15"/>
      <c r="F151" s="12"/>
    </row>
    <row r="152" spans="1:6" ht="15.75" hidden="1">
      <c r="A152" s="85" t="s">
        <v>216</v>
      </c>
      <c r="B152" s="100"/>
      <c r="C152" s="15"/>
      <c r="D152" s="15"/>
      <c r="E152" s="15"/>
      <c r="F152" s="12"/>
    </row>
    <row r="153" spans="1:6" ht="15.75" hidden="1">
      <c r="A153" s="62" t="s">
        <v>217</v>
      </c>
      <c r="B153" s="100"/>
      <c r="C153" s="15"/>
      <c r="D153" s="15"/>
      <c r="E153" s="15"/>
      <c r="F153" s="12"/>
    </row>
    <row r="154" spans="1:6" ht="15.75" hidden="1">
      <c r="A154" s="62" t="s">
        <v>209</v>
      </c>
      <c r="B154" s="100"/>
      <c r="C154" s="15"/>
      <c r="D154" s="15"/>
      <c r="E154" s="15"/>
      <c r="F154" s="12"/>
    </row>
    <row r="155" spans="1:6" ht="15.75">
      <c r="A155" s="43" t="s">
        <v>112</v>
      </c>
      <c r="B155" s="100"/>
      <c r="C155" s="82">
        <f>SUM(C156:C158)</f>
        <v>354903</v>
      </c>
      <c r="D155" s="82">
        <f>SUM(D156:D158)</f>
        <v>699863</v>
      </c>
      <c r="E155" s="82">
        <f>SUM(E156:E158)</f>
        <v>354903</v>
      </c>
      <c r="F155" s="12"/>
    </row>
    <row r="156" spans="1:6" ht="15.75">
      <c r="A156" s="85" t="s">
        <v>376</v>
      </c>
      <c r="B156" s="98">
        <v>1</v>
      </c>
      <c r="C156" s="80">
        <f>SUMIF($B$143:$B$155,"1",C$143:C$155)</f>
        <v>0</v>
      </c>
      <c r="D156" s="80">
        <f>SUMIF($B$143:$B$155,"1",D$143:D$155)</f>
        <v>0</v>
      </c>
      <c r="E156" s="80">
        <f>SUMIF($B$143:$B$155,"1",E$143:E$155)</f>
        <v>0</v>
      </c>
      <c r="F156" s="12"/>
    </row>
    <row r="157" spans="1:6" ht="15.75">
      <c r="A157" s="85" t="s">
        <v>218</v>
      </c>
      <c r="B157" s="98">
        <v>2</v>
      </c>
      <c r="C157" s="80">
        <f>SUMIF($B$143:$B$155,"2",C$143:C$155)</f>
        <v>354903</v>
      </c>
      <c r="D157" s="80">
        <f>SUMIF($B$143:$B$155,"2",D$143:D$155)</f>
        <v>699863</v>
      </c>
      <c r="E157" s="80">
        <f>SUMIF($B$143:$B$155,"2",E$143:E$155)</f>
        <v>354903</v>
      </c>
      <c r="F157" s="12"/>
    </row>
    <row r="158" spans="1:6" ht="15.75">
      <c r="A158" s="85" t="s">
        <v>110</v>
      </c>
      <c r="B158" s="98">
        <v>3</v>
      </c>
      <c r="C158" s="80">
        <f>SUMIF($B$143:$B$155,"3",C$143:C$155)</f>
        <v>0</v>
      </c>
      <c r="D158" s="80">
        <f>SUMIF($B$143:$B$155,"3",D$143:D$155)</f>
        <v>0</v>
      </c>
      <c r="E158" s="80">
        <f>SUMIF($B$143:$B$155,"3",E$143:E$155)</f>
        <v>0</v>
      </c>
      <c r="F158" s="12"/>
    </row>
    <row r="159" spans="1:6" ht="15.75">
      <c r="A159" s="66" t="s">
        <v>113</v>
      </c>
      <c r="B159" s="100"/>
      <c r="C159" s="15"/>
      <c r="D159" s="15"/>
      <c r="E159" s="15"/>
      <c r="F159" s="12"/>
    </row>
    <row r="160" spans="1:6" ht="15.75">
      <c r="A160" s="62" t="s">
        <v>208</v>
      </c>
      <c r="B160" s="100"/>
      <c r="C160" s="15"/>
      <c r="D160" s="15"/>
      <c r="E160" s="15"/>
      <c r="F160" s="12"/>
    </row>
    <row r="161" spans="1:6" ht="31.5" hidden="1">
      <c r="A161" s="85" t="s">
        <v>413</v>
      </c>
      <c r="B161" s="100">
        <v>2</v>
      </c>
      <c r="C161" s="15"/>
      <c r="D161" s="15"/>
      <c r="E161" s="15"/>
      <c r="F161" s="12"/>
    </row>
    <row r="162" spans="1:6" ht="31.5" hidden="1">
      <c r="A162" s="85" t="s">
        <v>210</v>
      </c>
      <c r="B162" s="100"/>
      <c r="C162" s="15"/>
      <c r="D162" s="15"/>
      <c r="E162" s="15"/>
      <c r="F162" s="12"/>
    </row>
    <row r="163" spans="1:6" ht="31.5">
      <c r="A163" s="85" t="s">
        <v>414</v>
      </c>
      <c r="B163" s="100">
        <v>2</v>
      </c>
      <c r="C163" s="15">
        <v>7270000</v>
      </c>
      <c r="D163" s="15"/>
      <c r="E163" s="15"/>
      <c r="F163" s="12"/>
    </row>
    <row r="164" spans="1:6" ht="15.75" hidden="1">
      <c r="A164" s="85" t="s">
        <v>211</v>
      </c>
      <c r="B164" s="100"/>
      <c r="C164" s="15"/>
      <c r="D164" s="15"/>
      <c r="E164" s="15"/>
      <c r="F164" s="12"/>
    </row>
    <row r="165" spans="1:6" ht="15.75" hidden="1">
      <c r="A165" s="85" t="s">
        <v>212</v>
      </c>
      <c r="B165" s="100"/>
      <c r="C165" s="15"/>
      <c r="D165" s="15"/>
      <c r="E165" s="15"/>
      <c r="F165" s="12"/>
    </row>
    <row r="166" spans="1:6" ht="31.5" hidden="1">
      <c r="A166" s="85" t="s">
        <v>427</v>
      </c>
      <c r="B166" s="100"/>
      <c r="C166" s="15"/>
      <c r="D166" s="15"/>
      <c r="E166" s="15"/>
      <c r="F166" s="12"/>
    </row>
    <row r="167" spans="1:6" ht="15.75" hidden="1">
      <c r="A167" s="85" t="s">
        <v>216</v>
      </c>
      <c r="B167" s="100"/>
      <c r="C167" s="15"/>
      <c r="D167" s="15"/>
      <c r="E167" s="15"/>
      <c r="F167" s="12"/>
    </row>
    <row r="168" spans="1:6" ht="15.75" hidden="1">
      <c r="A168" s="62" t="s">
        <v>217</v>
      </c>
      <c r="B168" s="100"/>
      <c r="C168" s="15"/>
      <c r="D168" s="15"/>
      <c r="E168" s="15"/>
      <c r="F168" s="12"/>
    </row>
    <row r="169" spans="1:6" ht="15.75" hidden="1">
      <c r="A169" s="62" t="s">
        <v>209</v>
      </c>
      <c r="B169" s="100"/>
      <c r="C169" s="15"/>
      <c r="D169" s="15"/>
      <c r="E169" s="15"/>
      <c r="F169" s="12"/>
    </row>
    <row r="170" spans="1:6" ht="31.5">
      <c r="A170" s="43" t="s">
        <v>224</v>
      </c>
      <c r="B170" s="100"/>
      <c r="C170" s="82">
        <f>SUM(C171:C173)</f>
        <v>7270000</v>
      </c>
      <c r="D170" s="82">
        <f>SUM(D171:D173)</f>
        <v>0</v>
      </c>
      <c r="E170" s="82">
        <f>SUM(E171:E173)</f>
        <v>0</v>
      </c>
      <c r="F170" s="12"/>
    </row>
    <row r="171" spans="1:6" ht="15.75">
      <c r="A171" s="85" t="s">
        <v>376</v>
      </c>
      <c r="B171" s="98">
        <v>1</v>
      </c>
      <c r="C171" s="80">
        <f>SUMIF($B$159:$B$170,"1",C$159:C$170)</f>
        <v>0</v>
      </c>
      <c r="D171" s="80">
        <f>SUMIF($B$159:$B$170,"1",D$159:D$170)</f>
        <v>0</v>
      </c>
      <c r="E171" s="80">
        <f>SUMIF($B$159:$B$170,"1",E$159:E$170)</f>
        <v>0</v>
      </c>
      <c r="F171" s="12"/>
    </row>
    <row r="172" spans="1:6" ht="15.75">
      <c r="A172" s="85" t="s">
        <v>218</v>
      </c>
      <c r="B172" s="98">
        <v>2</v>
      </c>
      <c r="C172" s="80">
        <f>SUMIF($B$159:$B$170,"2",C$159:C$170)</f>
        <v>7270000</v>
      </c>
      <c r="D172" s="80">
        <f>SUMIF($B$159:$B$170,"2",D$159:D$170)</f>
        <v>0</v>
      </c>
      <c r="E172" s="80">
        <f>SUMIF($B$159:$B$170,"2",E$159:E$170)</f>
        <v>0</v>
      </c>
      <c r="F172" s="12"/>
    </row>
    <row r="173" spans="1:6" ht="15.75">
      <c r="A173" s="85" t="s">
        <v>110</v>
      </c>
      <c r="B173" s="98">
        <v>3</v>
      </c>
      <c r="C173" s="80">
        <f>SUMIF($B$159:$B$170,"3",C$159:C$170)</f>
        <v>0</v>
      </c>
      <c r="D173" s="80">
        <f>SUMIF($B$159:$B$170,"3",D$159:D$170)</f>
        <v>0</v>
      </c>
      <c r="E173" s="80">
        <f>SUMIF($B$159:$B$170,"3",E$159:E$170)</f>
        <v>0</v>
      </c>
      <c r="F173" s="12"/>
    </row>
    <row r="174" spans="1:6" ht="16.5">
      <c r="A174" s="67" t="s">
        <v>114</v>
      </c>
      <c r="B174" s="101"/>
      <c r="C174" s="18">
        <f>C7+C11+C15+C60+C125+C130+C134+C138+C155+C170</f>
        <v>102619171</v>
      </c>
      <c r="D174" s="18">
        <f>D7+D11+D15+D60+D125+D130+D134+D138+D155+D170</f>
        <v>36203758</v>
      </c>
      <c r="E174" s="18">
        <f>E7+E11+E15+E60+E125+E130+E134+E138+E155+E170</f>
        <v>25776209</v>
      </c>
      <c r="F174" s="12"/>
    </row>
    <row r="350" ht="15.75"/>
    <row r="351" ht="15.75"/>
    <row r="352" ht="15.75"/>
    <row r="353" ht="15.75"/>
    <row r="354" ht="15.75"/>
    <row r="355" ht="15.75"/>
    <row r="356" ht="15.75"/>
    <row r="363" ht="15.75"/>
    <row r="364" ht="15.75"/>
    <row r="365" ht="15.75"/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3" fitToWidth="1" horizontalDpi="600" verticalDpi="600" orientation="portrait" paperSize="9" scale="87" r:id="rId3"/>
  <headerFoot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1"/>
  <sheetViews>
    <sheetView zoomScalePageLayoutView="0"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8" sqref="G48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2.7109375" style="2" customWidth="1"/>
    <col min="4" max="5" width="12.7109375" style="2" hidden="1" customWidth="1"/>
    <col min="6" max="7" width="12.7109375" style="2" customWidth="1"/>
    <col min="8" max="9" width="12.7109375" style="2" hidden="1" customWidth="1"/>
    <col min="10" max="16" width="12.7109375" style="2" customWidth="1"/>
    <col min="17" max="19" width="12.7109375" style="20" customWidth="1"/>
    <col min="20" max="23" width="15.00390625" style="2" customWidth="1"/>
    <col min="24" max="16384" width="9.140625" style="2" customWidth="1"/>
  </cols>
  <sheetData>
    <row r="1" spans="1:19" ht="15.75">
      <c r="A1" s="313" t="s">
        <v>494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2"/>
      <c r="S1" s="2"/>
    </row>
    <row r="2" spans="1:19" ht="15.75">
      <c r="A2" s="313" t="s">
        <v>436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2"/>
      <c r="S2" s="2"/>
    </row>
    <row r="4" spans="1:19" s="3" customFormat="1" ht="15.75" customHeight="1">
      <c r="A4" s="354" t="s">
        <v>252</v>
      </c>
      <c r="B4" s="356" t="s">
        <v>126</v>
      </c>
      <c r="C4" s="319" t="s">
        <v>105</v>
      </c>
      <c r="D4" s="320"/>
      <c r="E4" s="320"/>
      <c r="F4" s="321"/>
      <c r="G4" s="319" t="s">
        <v>106</v>
      </c>
      <c r="H4" s="320"/>
      <c r="I4" s="320"/>
      <c r="J4" s="321"/>
      <c r="K4" s="319" t="s">
        <v>17</v>
      </c>
      <c r="L4" s="320"/>
      <c r="M4" s="321"/>
      <c r="N4" s="319" t="s">
        <v>15</v>
      </c>
      <c r="O4" s="320"/>
      <c r="P4" s="321"/>
      <c r="Q4" s="319" t="s">
        <v>5</v>
      </c>
      <c r="R4" s="321"/>
      <c r="S4" s="88"/>
    </row>
    <row r="5" spans="1:19" s="3" customFormat="1" ht="15.75">
      <c r="A5" s="355"/>
      <c r="B5" s="357"/>
      <c r="C5" s="40" t="s">
        <v>155</v>
      </c>
      <c r="D5" s="40" t="s">
        <v>516</v>
      </c>
      <c r="E5" s="40" t="s">
        <v>540</v>
      </c>
      <c r="F5" s="40" t="s">
        <v>537</v>
      </c>
      <c r="G5" s="40" t="s">
        <v>155</v>
      </c>
      <c r="H5" s="40" t="s">
        <v>516</v>
      </c>
      <c r="I5" s="40" t="s">
        <v>541</v>
      </c>
      <c r="J5" s="40" t="s">
        <v>537</v>
      </c>
      <c r="K5" s="40" t="s">
        <v>155</v>
      </c>
      <c r="L5" s="40" t="s">
        <v>541</v>
      </c>
      <c r="M5" s="40" t="s">
        <v>537</v>
      </c>
      <c r="N5" s="40" t="s">
        <v>155</v>
      </c>
      <c r="O5" s="40" t="s">
        <v>541</v>
      </c>
      <c r="P5" s="40" t="s">
        <v>537</v>
      </c>
      <c r="Q5" s="40" t="s">
        <v>155</v>
      </c>
      <c r="R5" s="40" t="s">
        <v>541</v>
      </c>
      <c r="S5" s="40" t="s">
        <v>536</v>
      </c>
    </row>
    <row r="6" spans="1:23" s="3" customFormat="1" ht="31.5">
      <c r="A6" s="7" t="s">
        <v>225</v>
      </c>
      <c r="B6" s="97">
        <v>2</v>
      </c>
      <c r="C6" s="5">
        <v>2012571</v>
      </c>
      <c r="D6" s="5">
        <v>2012571</v>
      </c>
      <c r="E6" s="5">
        <v>2012571</v>
      </c>
      <c r="F6" s="5">
        <v>1754732</v>
      </c>
      <c r="G6" s="5">
        <v>543394</v>
      </c>
      <c r="H6" s="5">
        <v>543394</v>
      </c>
      <c r="I6" s="5">
        <v>543394</v>
      </c>
      <c r="J6" s="5">
        <v>458686</v>
      </c>
      <c r="K6" s="5">
        <v>450000</v>
      </c>
      <c r="L6" s="5">
        <v>450000</v>
      </c>
      <c r="M6" s="5">
        <v>417151</v>
      </c>
      <c r="N6" s="5">
        <v>21500</v>
      </c>
      <c r="O6" s="5">
        <v>21500</v>
      </c>
      <c r="P6" s="5">
        <v>16222</v>
      </c>
      <c r="Q6" s="5">
        <f aca="true" t="shared" si="0" ref="Q6:Q51">C6+G6+K6+N6</f>
        <v>3027465</v>
      </c>
      <c r="R6" s="5">
        <f aca="true" t="shared" si="1" ref="R6:R51">E6+I6+L6+O6</f>
        <v>3027465</v>
      </c>
      <c r="S6" s="5">
        <f aca="true" t="shared" si="2" ref="S6:S51">F6+J6+M6+P6</f>
        <v>2646791</v>
      </c>
      <c r="T6" s="130"/>
      <c r="U6" s="130"/>
      <c r="V6" s="130"/>
      <c r="W6" s="130"/>
    </row>
    <row r="7" spans="1:23" s="3" customFormat="1" ht="31.5">
      <c r="A7" s="7" t="s">
        <v>503</v>
      </c>
      <c r="B7" s="97">
        <v>3</v>
      </c>
      <c r="C7" s="5">
        <v>360000</v>
      </c>
      <c r="D7" s="5">
        <v>360000</v>
      </c>
      <c r="E7" s="5">
        <v>360000</v>
      </c>
      <c r="F7" s="5">
        <v>360000</v>
      </c>
      <c r="G7" s="5">
        <v>97200</v>
      </c>
      <c r="H7" s="5">
        <v>97200</v>
      </c>
      <c r="I7" s="5">
        <v>97200</v>
      </c>
      <c r="J7" s="5">
        <v>97200</v>
      </c>
      <c r="K7" s="5"/>
      <c r="L7" s="5"/>
      <c r="M7" s="5"/>
      <c r="N7" s="5"/>
      <c r="O7" s="5"/>
      <c r="P7" s="5"/>
      <c r="Q7" s="5">
        <f t="shared" si="0"/>
        <v>457200</v>
      </c>
      <c r="R7" s="5">
        <f t="shared" si="1"/>
        <v>457200</v>
      </c>
      <c r="S7" s="5">
        <f t="shared" si="2"/>
        <v>457200</v>
      </c>
      <c r="T7" s="130"/>
      <c r="U7" s="130"/>
      <c r="V7" s="130"/>
      <c r="W7" s="130"/>
    </row>
    <row r="8" spans="1:23" s="3" customFormat="1" ht="15.75">
      <c r="A8" s="7" t="s">
        <v>504</v>
      </c>
      <c r="B8" s="97">
        <v>3</v>
      </c>
      <c r="C8" s="5">
        <v>50000</v>
      </c>
      <c r="D8" s="5">
        <v>50000</v>
      </c>
      <c r="E8" s="5">
        <v>50000</v>
      </c>
      <c r="F8" s="5">
        <v>50345</v>
      </c>
      <c r="G8" s="5">
        <v>25585</v>
      </c>
      <c r="H8" s="5">
        <v>25585</v>
      </c>
      <c r="I8" s="5">
        <v>25585</v>
      </c>
      <c r="J8" s="5">
        <v>25162</v>
      </c>
      <c r="K8" s="5"/>
      <c r="L8" s="5"/>
      <c r="M8" s="5"/>
      <c r="N8" s="5"/>
      <c r="O8" s="5"/>
      <c r="P8" s="5"/>
      <c r="Q8" s="5">
        <f t="shared" si="0"/>
        <v>75585</v>
      </c>
      <c r="R8" s="5">
        <f t="shared" si="1"/>
        <v>75585</v>
      </c>
      <c r="S8" s="5">
        <f t="shared" si="2"/>
        <v>75507</v>
      </c>
      <c r="T8" s="130"/>
      <c r="U8" s="130"/>
      <c r="V8" s="130"/>
      <c r="W8" s="130"/>
    </row>
    <row r="9" spans="1:23" s="3" customFormat="1" ht="15.75">
      <c r="A9" s="7" t="s">
        <v>226</v>
      </c>
      <c r="B9" s="97">
        <v>2</v>
      </c>
      <c r="C9" s="5">
        <v>535500</v>
      </c>
      <c r="D9" s="5">
        <v>535500</v>
      </c>
      <c r="E9" s="5">
        <v>535500</v>
      </c>
      <c r="F9" s="5">
        <v>30500</v>
      </c>
      <c r="G9" s="5">
        <v>147717</v>
      </c>
      <c r="H9" s="5">
        <v>147717</v>
      </c>
      <c r="I9" s="5">
        <v>147717</v>
      </c>
      <c r="J9" s="5">
        <v>7682</v>
      </c>
      <c r="K9" s="5">
        <v>100000</v>
      </c>
      <c r="L9" s="5">
        <v>100000</v>
      </c>
      <c r="M9" s="5">
        <v>14069</v>
      </c>
      <c r="N9" s="5">
        <v>27000</v>
      </c>
      <c r="O9" s="5">
        <v>27000</v>
      </c>
      <c r="P9" s="5">
        <v>3801</v>
      </c>
      <c r="Q9" s="5">
        <f t="shared" si="0"/>
        <v>810217</v>
      </c>
      <c r="R9" s="5">
        <f t="shared" si="1"/>
        <v>810217</v>
      </c>
      <c r="S9" s="5">
        <f t="shared" si="2"/>
        <v>56052</v>
      </c>
      <c r="T9" s="130"/>
      <c r="U9" s="130"/>
      <c r="V9" s="130"/>
      <c r="W9" s="130"/>
    </row>
    <row r="10" spans="1:23" s="3" customFormat="1" ht="31.5">
      <c r="A10" s="7" t="s">
        <v>227</v>
      </c>
      <c r="B10" s="97">
        <v>2</v>
      </c>
      <c r="C10" s="5"/>
      <c r="D10" s="5"/>
      <c r="E10" s="5"/>
      <c r="F10" s="5"/>
      <c r="G10" s="5"/>
      <c r="H10" s="5"/>
      <c r="I10" s="5"/>
      <c r="J10" s="5"/>
      <c r="K10" s="5">
        <v>250000</v>
      </c>
      <c r="L10" s="5">
        <v>250000</v>
      </c>
      <c r="M10" s="5">
        <v>33036</v>
      </c>
      <c r="N10" s="5">
        <v>67500</v>
      </c>
      <c r="O10" s="5">
        <v>67500</v>
      </c>
      <c r="P10" s="5">
        <v>8920</v>
      </c>
      <c r="Q10" s="5">
        <f t="shared" si="0"/>
        <v>317500</v>
      </c>
      <c r="R10" s="5">
        <f t="shared" si="1"/>
        <v>317500</v>
      </c>
      <c r="S10" s="5">
        <f t="shared" si="2"/>
        <v>41956</v>
      </c>
      <c r="T10" s="130"/>
      <c r="U10" s="130"/>
      <c r="V10" s="130"/>
      <c r="W10" s="130"/>
    </row>
    <row r="11" spans="1:23" s="3" customFormat="1" ht="15.75" hidden="1">
      <c r="A11" s="7" t="s">
        <v>228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0"/>
        <v>0</v>
      </c>
      <c r="R11" s="5">
        <f t="shared" si="1"/>
        <v>0</v>
      </c>
      <c r="S11" s="5">
        <f t="shared" si="2"/>
        <v>0</v>
      </c>
      <c r="T11" s="130"/>
      <c r="U11" s="130"/>
      <c r="V11" s="130"/>
      <c r="W11" s="130"/>
    </row>
    <row r="12" spans="1:23" s="3" customFormat="1" ht="15.75" hidden="1">
      <c r="A12" s="7" t="s">
        <v>229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0"/>
        <v>0</v>
      </c>
      <c r="R12" s="5">
        <f t="shared" si="1"/>
        <v>0</v>
      </c>
      <c r="S12" s="5">
        <f t="shared" si="2"/>
        <v>0</v>
      </c>
      <c r="T12" s="130"/>
      <c r="U12" s="130"/>
      <c r="V12" s="130"/>
      <c r="W12" s="130"/>
    </row>
    <row r="13" spans="1:23" s="3" customFormat="1" ht="15.75" hidden="1">
      <c r="A13" s="7" t="s">
        <v>230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0</v>
      </c>
      <c r="R13" s="5">
        <f t="shared" si="1"/>
        <v>0</v>
      </c>
      <c r="S13" s="5">
        <f t="shared" si="2"/>
        <v>0</v>
      </c>
      <c r="T13" s="130"/>
      <c r="U13" s="130"/>
      <c r="V13" s="130"/>
      <c r="W13" s="130"/>
    </row>
    <row r="14" spans="1:23" s="3" customFormat="1" ht="15.75" hidden="1">
      <c r="A14" s="7" t="s">
        <v>475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0</v>
      </c>
      <c r="R14" s="5">
        <f t="shared" si="1"/>
        <v>0</v>
      </c>
      <c r="S14" s="5">
        <f t="shared" si="2"/>
        <v>0</v>
      </c>
      <c r="T14" s="130"/>
      <c r="U14" s="130"/>
      <c r="V14" s="130"/>
      <c r="W14" s="130"/>
    </row>
    <row r="15" spans="1:23" s="3" customFormat="1" ht="15.75" hidden="1">
      <c r="A15" s="7" t="s">
        <v>476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>
        <f t="shared" si="1"/>
        <v>0</v>
      </c>
      <c r="S15" s="5">
        <f t="shared" si="2"/>
        <v>0</v>
      </c>
      <c r="T15" s="130"/>
      <c r="U15" s="130"/>
      <c r="V15" s="130"/>
      <c r="W15" s="130"/>
    </row>
    <row r="16" spans="1:23" s="3" customFormat="1" ht="15.75" hidden="1">
      <c r="A16" s="7" t="s">
        <v>231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5">
        <f t="shared" si="1"/>
        <v>0</v>
      </c>
      <c r="S16" s="5">
        <f t="shared" si="2"/>
        <v>0</v>
      </c>
      <c r="T16" s="130"/>
      <c r="U16" s="130"/>
      <c r="V16" s="130"/>
      <c r="W16" s="130"/>
    </row>
    <row r="17" spans="1:23" s="3" customFormat="1" ht="15.75" hidden="1">
      <c r="A17" s="7" t="s">
        <v>232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5">
        <f t="shared" si="1"/>
        <v>0</v>
      </c>
      <c r="S17" s="5">
        <f t="shared" si="2"/>
        <v>0</v>
      </c>
      <c r="T17" s="130"/>
      <c r="U17" s="130"/>
      <c r="V17" s="130"/>
      <c r="W17" s="130"/>
    </row>
    <row r="18" spans="1:23" s="3" customFormat="1" ht="15.75">
      <c r="A18" s="7" t="s">
        <v>233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>
        <v>100000</v>
      </c>
      <c r="L18" s="5">
        <v>1200000</v>
      </c>
      <c r="M18" s="5">
        <v>1219000</v>
      </c>
      <c r="N18" s="5">
        <v>27000</v>
      </c>
      <c r="O18" s="5">
        <v>324000</v>
      </c>
      <c r="P18" s="5">
        <v>310230</v>
      </c>
      <c r="Q18" s="5">
        <f t="shared" si="0"/>
        <v>127000</v>
      </c>
      <c r="R18" s="5">
        <f t="shared" si="1"/>
        <v>1524000</v>
      </c>
      <c r="S18" s="5">
        <f t="shared" si="2"/>
        <v>1529230</v>
      </c>
      <c r="T18" s="130"/>
      <c r="U18" s="130"/>
      <c r="V18" s="130"/>
      <c r="W18" s="130"/>
    </row>
    <row r="19" spans="1:23" ht="31.5" hidden="1">
      <c r="A19" s="7" t="s">
        <v>505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5">
        <f t="shared" si="1"/>
        <v>0</v>
      </c>
      <c r="S19" s="5">
        <f t="shared" si="2"/>
        <v>0</v>
      </c>
      <c r="T19" s="130"/>
      <c r="U19" s="130"/>
      <c r="V19" s="130"/>
      <c r="W19" s="130"/>
    </row>
    <row r="20" spans="1:23" ht="15.75" hidden="1">
      <c r="A20" s="7" t="s">
        <v>437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0"/>
        <v>0</v>
      </c>
      <c r="R20" s="5">
        <f t="shared" si="1"/>
        <v>0</v>
      </c>
      <c r="S20" s="5">
        <f t="shared" si="2"/>
        <v>0</v>
      </c>
      <c r="T20" s="130"/>
      <c r="U20" s="130"/>
      <c r="V20" s="130"/>
      <c r="W20" s="130"/>
    </row>
    <row r="21" spans="1:23" ht="15.75" hidden="1">
      <c r="A21" s="7" t="s">
        <v>234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0</v>
      </c>
      <c r="R21" s="5">
        <f t="shared" si="1"/>
        <v>0</v>
      </c>
      <c r="S21" s="5">
        <f t="shared" si="2"/>
        <v>0</v>
      </c>
      <c r="T21" s="130"/>
      <c r="U21" s="130"/>
      <c r="V21" s="130"/>
      <c r="W21" s="130"/>
    </row>
    <row r="22" spans="1:23" s="3" customFormat="1" ht="31.5">
      <c r="A22" s="7" t="s">
        <v>235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>
        <v>30000</v>
      </c>
      <c r="L22" s="5">
        <v>30000</v>
      </c>
      <c r="M22" s="5"/>
      <c r="N22" s="5">
        <v>8100</v>
      </c>
      <c r="O22" s="5">
        <v>8100</v>
      </c>
      <c r="P22" s="5"/>
      <c r="Q22" s="5">
        <f t="shared" si="0"/>
        <v>38100</v>
      </c>
      <c r="R22" s="5">
        <f t="shared" si="1"/>
        <v>38100</v>
      </c>
      <c r="S22" s="5">
        <f t="shared" si="2"/>
        <v>0</v>
      </c>
      <c r="T22" s="130"/>
      <c r="U22" s="130"/>
      <c r="V22" s="130"/>
      <c r="W22" s="130"/>
    </row>
    <row r="23" spans="1:23" s="3" customFormat="1" ht="15.75" hidden="1">
      <c r="A23" s="7" t="s">
        <v>236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0</v>
      </c>
      <c r="R23" s="5">
        <f t="shared" si="1"/>
        <v>0</v>
      </c>
      <c r="S23" s="5">
        <f t="shared" si="2"/>
        <v>0</v>
      </c>
      <c r="T23" s="130"/>
      <c r="U23" s="130"/>
      <c r="V23" s="130"/>
      <c r="W23" s="130"/>
    </row>
    <row r="24" spans="1:23" ht="15.75">
      <c r="A24" s="7" t="s">
        <v>237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>
        <v>50000</v>
      </c>
      <c r="L24" s="5">
        <v>50000</v>
      </c>
      <c r="M24" s="5">
        <v>9520</v>
      </c>
      <c r="N24" s="5">
        <v>13500</v>
      </c>
      <c r="O24" s="5">
        <v>13500</v>
      </c>
      <c r="P24" s="5">
        <v>2570</v>
      </c>
      <c r="Q24" s="5">
        <f t="shared" si="0"/>
        <v>63500</v>
      </c>
      <c r="R24" s="5">
        <f t="shared" si="1"/>
        <v>63500</v>
      </c>
      <c r="S24" s="5">
        <f t="shared" si="2"/>
        <v>12090</v>
      </c>
      <c r="T24" s="130"/>
      <c r="U24" s="130"/>
      <c r="V24" s="130"/>
      <c r="W24" s="130"/>
    </row>
    <row r="25" spans="1:23" ht="15.75">
      <c r="A25" s="7" t="s">
        <v>238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>
        <v>500000</v>
      </c>
      <c r="L25" s="5">
        <v>500000</v>
      </c>
      <c r="M25" s="5">
        <v>386982</v>
      </c>
      <c r="N25" s="5">
        <v>135000</v>
      </c>
      <c r="O25" s="5">
        <v>135000</v>
      </c>
      <c r="P25" s="5">
        <v>97670</v>
      </c>
      <c r="Q25" s="5">
        <f t="shared" si="0"/>
        <v>635000</v>
      </c>
      <c r="R25" s="5">
        <f t="shared" si="1"/>
        <v>635000</v>
      </c>
      <c r="S25" s="5">
        <f t="shared" si="2"/>
        <v>484652</v>
      </c>
      <c r="T25" s="130"/>
      <c r="U25" s="130"/>
      <c r="V25" s="130"/>
      <c r="W25" s="130"/>
    </row>
    <row r="26" spans="1:23" s="3" customFormat="1" ht="15.75">
      <c r="A26" s="7" t="s">
        <v>239</v>
      </c>
      <c r="B26" s="97">
        <v>2</v>
      </c>
      <c r="C26" s="5">
        <v>350000</v>
      </c>
      <c r="D26" s="5">
        <v>130000</v>
      </c>
      <c r="E26" s="5">
        <v>130000</v>
      </c>
      <c r="F26" s="5">
        <v>325278</v>
      </c>
      <c r="G26" s="5">
        <v>91100</v>
      </c>
      <c r="H26" s="5">
        <v>35100</v>
      </c>
      <c r="I26" s="5">
        <v>35100</v>
      </c>
      <c r="J26" s="5">
        <v>90592</v>
      </c>
      <c r="K26" s="5">
        <v>350000</v>
      </c>
      <c r="L26" s="5">
        <v>350000</v>
      </c>
      <c r="M26" s="5">
        <v>212589</v>
      </c>
      <c r="N26" s="5">
        <v>74500</v>
      </c>
      <c r="O26" s="5">
        <v>74500</v>
      </c>
      <c r="P26" s="5">
        <v>31352</v>
      </c>
      <c r="Q26" s="5">
        <f t="shared" si="0"/>
        <v>865600</v>
      </c>
      <c r="R26" s="5">
        <f t="shared" si="1"/>
        <v>589600</v>
      </c>
      <c r="S26" s="5">
        <f t="shared" si="2"/>
        <v>659811</v>
      </c>
      <c r="T26" s="130"/>
      <c r="U26" s="130"/>
      <c r="V26" s="130"/>
      <c r="W26" s="130"/>
    </row>
    <row r="27" spans="1:23" s="3" customFormat="1" ht="15.75" hidden="1">
      <c r="A27" s="7" t="s">
        <v>240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0</v>
      </c>
      <c r="R27" s="5">
        <f t="shared" si="1"/>
        <v>0</v>
      </c>
      <c r="S27" s="5">
        <f t="shared" si="2"/>
        <v>0</v>
      </c>
      <c r="T27" s="130"/>
      <c r="U27" s="130"/>
      <c r="V27" s="130"/>
      <c r="W27" s="130"/>
    </row>
    <row r="28" spans="1:23" s="3" customFormat="1" ht="15.75" hidden="1">
      <c r="A28" s="7" t="s">
        <v>241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0</v>
      </c>
      <c r="R28" s="5">
        <f t="shared" si="1"/>
        <v>0</v>
      </c>
      <c r="S28" s="5">
        <f t="shared" si="2"/>
        <v>0</v>
      </c>
      <c r="T28" s="130"/>
      <c r="U28" s="130"/>
      <c r="V28" s="130"/>
      <c r="W28" s="130"/>
    </row>
    <row r="29" spans="1:23" ht="31.5" hidden="1">
      <c r="A29" s="7" t="s">
        <v>242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0</v>
      </c>
      <c r="R29" s="5">
        <f t="shared" si="1"/>
        <v>0</v>
      </c>
      <c r="S29" s="5">
        <f t="shared" si="2"/>
        <v>0</v>
      </c>
      <c r="T29" s="130"/>
      <c r="U29" s="130"/>
      <c r="V29" s="130"/>
      <c r="W29" s="130"/>
    </row>
    <row r="30" spans="1:23" s="3" customFormat="1" ht="15.75" hidden="1">
      <c r="A30" s="7" t="s">
        <v>243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0</v>
      </c>
      <c r="R30" s="5">
        <f t="shared" si="1"/>
        <v>0</v>
      </c>
      <c r="S30" s="5">
        <f t="shared" si="2"/>
        <v>0</v>
      </c>
      <c r="T30" s="130"/>
      <c r="U30" s="130"/>
      <c r="V30" s="130"/>
      <c r="W30" s="130"/>
    </row>
    <row r="31" spans="1:23" s="3" customFormat="1" ht="15.75">
      <c r="A31" s="7" t="s">
        <v>244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>
        <v>5000</v>
      </c>
      <c r="L31" s="5">
        <v>5000</v>
      </c>
      <c r="M31" s="5">
        <v>3240</v>
      </c>
      <c r="N31" s="5"/>
      <c r="O31" s="5"/>
      <c r="P31" s="5"/>
      <c r="Q31" s="5">
        <f t="shared" si="0"/>
        <v>5000</v>
      </c>
      <c r="R31" s="5">
        <f t="shared" si="1"/>
        <v>5000</v>
      </c>
      <c r="S31" s="5">
        <f t="shared" si="2"/>
        <v>3240</v>
      </c>
      <c r="T31" s="130"/>
      <c r="U31" s="130"/>
      <c r="V31" s="130"/>
      <c r="W31" s="130"/>
    </row>
    <row r="32" spans="1:23" s="3" customFormat="1" ht="15.75" hidden="1">
      <c r="A32" s="7" t="s">
        <v>245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0</v>
      </c>
      <c r="R32" s="5">
        <f t="shared" si="1"/>
        <v>0</v>
      </c>
      <c r="S32" s="5">
        <f t="shared" si="2"/>
        <v>0</v>
      </c>
      <c r="T32" s="130"/>
      <c r="U32" s="130"/>
      <c r="V32" s="130"/>
      <c r="W32" s="130"/>
    </row>
    <row r="33" spans="1:23" s="3" customFormat="1" ht="31.5" hidden="1">
      <c r="A33" s="7" t="s">
        <v>246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0</v>
      </c>
      <c r="R33" s="5">
        <f t="shared" si="1"/>
        <v>0</v>
      </c>
      <c r="S33" s="5">
        <f t="shared" si="2"/>
        <v>0</v>
      </c>
      <c r="T33" s="130"/>
      <c r="U33" s="130"/>
      <c r="V33" s="130"/>
      <c r="W33" s="130"/>
    </row>
    <row r="34" spans="1:23" s="3" customFormat="1" ht="31.5" hidden="1">
      <c r="A34" s="7" t="s">
        <v>247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0</v>
      </c>
      <c r="R34" s="5">
        <f t="shared" si="1"/>
        <v>0</v>
      </c>
      <c r="S34" s="5">
        <f t="shared" si="2"/>
        <v>0</v>
      </c>
      <c r="T34" s="130"/>
      <c r="U34" s="130"/>
      <c r="V34" s="130"/>
      <c r="W34" s="130"/>
    </row>
    <row r="35" spans="1:23" s="3" customFormat="1" ht="15.75" hidden="1">
      <c r="A35" s="7" t="s">
        <v>471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0"/>
        <v>0</v>
      </c>
      <c r="R35" s="5">
        <f t="shared" si="1"/>
        <v>0</v>
      </c>
      <c r="S35" s="5">
        <f t="shared" si="2"/>
        <v>0</v>
      </c>
      <c r="T35" s="130"/>
      <c r="U35" s="130"/>
      <c r="V35" s="130"/>
      <c r="W35" s="130"/>
    </row>
    <row r="36" spans="1:23" s="3" customFormat="1" ht="15.75" hidden="1">
      <c r="A36" s="7" t="s">
        <v>248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0"/>
        <v>0</v>
      </c>
      <c r="R36" s="5">
        <f t="shared" si="1"/>
        <v>0</v>
      </c>
      <c r="S36" s="5">
        <f t="shared" si="2"/>
        <v>0</v>
      </c>
      <c r="T36" s="130"/>
      <c r="U36" s="130"/>
      <c r="V36" s="130"/>
      <c r="W36" s="130"/>
    </row>
    <row r="37" spans="1:23" s="3" customFormat="1" ht="31.5">
      <c r="A37" s="7" t="s">
        <v>506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>
        <v>5250836</v>
      </c>
      <c r="L37" s="5"/>
      <c r="M37" s="5"/>
      <c r="N37" s="5">
        <v>1417725</v>
      </c>
      <c r="O37" s="5"/>
      <c r="P37" s="5"/>
      <c r="Q37" s="5">
        <f t="shared" si="0"/>
        <v>6668561</v>
      </c>
      <c r="R37" s="5">
        <f t="shared" si="1"/>
        <v>0</v>
      </c>
      <c r="S37" s="5">
        <f t="shared" si="2"/>
        <v>0</v>
      </c>
      <c r="T37" s="130"/>
      <c r="U37" s="130"/>
      <c r="V37" s="130"/>
      <c r="W37" s="130"/>
    </row>
    <row r="38" spans="1:23" s="3" customFormat="1" ht="15.75">
      <c r="A38" s="7" t="s">
        <v>249</v>
      </c>
      <c r="B38" s="97">
        <v>2</v>
      </c>
      <c r="C38" s="5">
        <v>250000</v>
      </c>
      <c r="D38" s="5">
        <v>250000</v>
      </c>
      <c r="E38" s="5">
        <v>250000</v>
      </c>
      <c r="F38" s="5">
        <v>231700</v>
      </c>
      <c r="G38" s="5">
        <v>67500</v>
      </c>
      <c r="H38" s="5">
        <v>67500</v>
      </c>
      <c r="I38" s="5">
        <v>67500</v>
      </c>
      <c r="J38" s="5">
        <v>62559</v>
      </c>
      <c r="K38" s="5">
        <v>100000</v>
      </c>
      <c r="L38" s="5">
        <v>100000</v>
      </c>
      <c r="M38" s="5">
        <v>88193</v>
      </c>
      <c r="N38" s="5">
        <v>27000</v>
      </c>
      <c r="O38" s="5">
        <v>27000</v>
      </c>
      <c r="P38" s="5">
        <v>23315</v>
      </c>
      <c r="Q38" s="5">
        <f t="shared" si="0"/>
        <v>444500</v>
      </c>
      <c r="R38" s="5">
        <f t="shared" si="1"/>
        <v>444500</v>
      </c>
      <c r="S38" s="5">
        <f t="shared" si="2"/>
        <v>405767</v>
      </c>
      <c r="T38" s="130"/>
      <c r="U38" s="130"/>
      <c r="V38" s="130"/>
      <c r="W38" s="130"/>
    </row>
    <row r="39" spans="1:23" s="3" customFormat="1" ht="31.5">
      <c r="A39" s="7" t="s">
        <v>250</v>
      </c>
      <c r="B39" s="97">
        <v>2</v>
      </c>
      <c r="C39" s="5">
        <v>315500</v>
      </c>
      <c r="D39" s="5">
        <v>535500</v>
      </c>
      <c r="E39" s="5">
        <v>535500</v>
      </c>
      <c r="F39" s="5">
        <v>249885</v>
      </c>
      <c r="G39" s="5">
        <v>91717</v>
      </c>
      <c r="H39" s="5">
        <v>147717</v>
      </c>
      <c r="I39" s="5">
        <v>147717</v>
      </c>
      <c r="J39" s="5">
        <v>67469</v>
      </c>
      <c r="K39" s="5">
        <v>917576</v>
      </c>
      <c r="L39" s="5">
        <v>917576</v>
      </c>
      <c r="M39" s="5">
        <v>511839</v>
      </c>
      <c r="N39" s="5">
        <v>151846</v>
      </c>
      <c r="O39" s="5">
        <v>151846</v>
      </c>
      <c r="P39" s="5">
        <v>105726</v>
      </c>
      <c r="Q39" s="5">
        <f t="shared" si="0"/>
        <v>1476639</v>
      </c>
      <c r="R39" s="5">
        <f t="shared" si="1"/>
        <v>1752639</v>
      </c>
      <c r="S39" s="5">
        <f t="shared" si="2"/>
        <v>934919</v>
      </c>
      <c r="T39" s="130"/>
      <c r="U39" s="130"/>
      <c r="V39" s="130"/>
      <c r="W39" s="130"/>
    </row>
    <row r="40" spans="1:23" s="3" customFormat="1" ht="15.75">
      <c r="A40" s="7" t="s">
        <v>493</v>
      </c>
      <c r="B40" s="97">
        <v>2</v>
      </c>
      <c r="C40" s="5">
        <v>500000</v>
      </c>
      <c r="D40" s="5">
        <v>500000</v>
      </c>
      <c r="E40" s="5">
        <v>500000</v>
      </c>
      <c r="F40" s="5">
        <v>296310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f t="shared" si="0"/>
        <v>500000</v>
      </c>
      <c r="R40" s="5">
        <f t="shared" si="1"/>
        <v>500000</v>
      </c>
      <c r="S40" s="5">
        <f t="shared" si="2"/>
        <v>296310</v>
      </c>
      <c r="T40" s="130"/>
      <c r="U40" s="130"/>
      <c r="V40" s="130"/>
      <c r="W40" s="130"/>
    </row>
    <row r="41" spans="1:23" ht="15.75" hidden="1">
      <c r="A41" s="7" t="s">
        <v>464</v>
      </c>
      <c r="B41" s="97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0"/>
        <v>0</v>
      </c>
      <c r="R41" s="5">
        <f t="shared" si="1"/>
        <v>0</v>
      </c>
      <c r="S41" s="5">
        <f t="shared" si="2"/>
        <v>0</v>
      </c>
      <c r="T41" s="130"/>
      <c r="U41" s="130"/>
      <c r="V41" s="130"/>
      <c r="W41" s="130"/>
    </row>
    <row r="42" spans="1:23" s="3" customFormat="1" ht="15.75">
      <c r="A42" s="7" t="s">
        <v>251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>
        <v>373535</v>
      </c>
      <c r="L42" s="5">
        <v>721521</v>
      </c>
      <c r="M42" s="5">
        <v>714882</v>
      </c>
      <c r="N42" s="5">
        <v>100855</v>
      </c>
      <c r="O42" s="5">
        <v>194811</v>
      </c>
      <c r="P42" s="5">
        <v>193018</v>
      </c>
      <c r="Q42" s="5">
        <f t="shared" si="0"/>
        <v>474390</v>
      </c>
      <c r="R42" s="5">
        <f t="shared" si="1"/>
        <v>916332</v>
      </c>
      <c r="S42" s="5">
        <f t="shared" si="2"/>
        <v>907900</v>
      </c>
      <c r="T42" s="130"/>
      <c r="U42" s="130"/>
      <c r="V42" s="130"/>
      <c r="W42" s="130"/>
    </row>
    <row r="43" spans="1:23" s="3" customFormat="1" ht="15.75">
      <c r="A43" s="7" t="s">
        <v>507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t="shared" si="0"/>
        <v>0</v>
      </c>
      <c r="R43" s="5">
        <f t="shared" si="1"/>
        <v>0</v>
      </c>
      <c r="S43" s="5">
        <f t="shared" si="2"/>
        <v>0</v>
      </c>
      <c r="T43" s="130"/>
      <c r="U43" s="130"/>
      <c r="V43" s="130"/>
      <c r="W43" s="130"/>
    </row>
    <row r="44" spans="1:23" s="3" customFormat="1" ht="15.75">
      <c r="A44" s="7" t="s">
        <v>131</v>
      </c>
      <c r="B44" s="97"/>
      <c r="C44" s="5"/>
      <c r="D44" s="5"/>
      <c r="E44" s="5"/>
      <c r="F44" s="5"/>
      <c r="G44" s="5"/>
      <c r="H44" s="5"/>
      <c r="I44" s="5"/>
      <c r="J44" s="5"/>
      <c r="K44" s="5">
        <f>SUM(K45:K47)</f>
        <v>2071526</v>
      </c>
      <c r="L44" s="5">
        <f>SUM(L45:L47)</f>
        <v>1044757</v>
      </c>
      <c r="M44" s="5">
        <f>SUM(M45:M47)</f>
        <v>792824</v>
      </c>
      <c r="N44" s="5"/>
      <c r="O44" s="5"/>
      <c r="P44" s="5"/>
      <c r="Q44" s="5">
        <f t="shared" si="0"/>
        <v>2071526</v>
      </c>
      <c r="R44" s="5">
        <f t="shared" si="1"/>
        <v>1044757</v>
      </c>
      <c r="S44" s="5">
        <f t="shared" si="2"/>
        <v>792824</v>
      </c>
      <c r="T44" s="130"/>
      <c r="U44" s="130"/>
      <c r="V44" s="130"/>
      <c r="W44" s="130"/>
    </row>
    <row r="45" spans="1:23" s="3" customFormat="1" ht="15.75">
      <c r="A45" s="85" t="s">
        <v>376</v>
      </c>
      <c r="B45" s="97">
        <v>1</v>
      </c>
      <c r="C45" s="5"/>
      <c r="D45" s="5"/>
      <c r="E45" s="5"/>
      <c r="F45" s="5"/>
      <c r="G45" s="5"/>
      <c r="H45" s="5"/>
      <c r="I45" s="5"/>
      <c r="J45" s="5"/>
      <c r="K45" s="5">
        <f>SUMIF($B$6:$B$44,"1",N$6:N$44)</f>
        <v>0</v>
      </c>
      <c r="L45" s="5">
        <f>SUMIF($B$6:$B$44,"1",O$6:O$44)</f>
        <v>0</v>
      </c>
      <c r="M45" s="5">
        <f>SUMIF($B$6:$B$44,"1",P$6:P$44)</f>
        <v>0</v>
      </c>
      <c r="N45" s="5"/>
      <c r="O45" s="5"/>
      <c r="P45" s="5"/>
      <c r="Q45" s="5">
        <f t="shared" si="0"/>
        <v>0</v>
      </c>
      <c r="R45" s="5">
        <f t="shared" si="1"/>
        <v>0</v>
      </c>
      <c r="S45" s="5">
        <f t="shared" si="2"/>
        <v>0</v>
      </c>
      <c r="T45" s="130"/>
      <c r="U45" s="130"/>
      <c r="V45" s="130"/>
      <c r="W45" s="130"/>
    </row>
    <row r="46" spans="1:23" s="3" customFormat="1" ht="15.75">
      <c r="A46" s="85" t="s">
        <v>218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K46" s="5">
        <f>SUMIF($B$6:$B$44,"2",N$6:N$44)</f>
        <v>2071526</v>
      </c>
      <c r="L46" s="5">
        <f>SUMIF($B$6:$B$44,"2",O$6:O$44)</f>
        <v>1044757</v>
      </c>
      <c r="M46" s="5">
        <f>SUMIF($B$6:$B$44,"2",P$6:P$44)</f>
        <v>792824</v>
      </c>
      <c r="N46" s="5"/>
      <c r="O46" s="5"/>
      <c r="P46" s="5"/>
      <c r="Q46" s="5">
        <f t="shared" si="0"/>
        <v>2071526</v>
      </c>
      <c r="R46" s="5">
        <f t="shared" si="1"/>
        <v>1044757</v>
      </c>
      <c r="S46" s="5">
        <f t="shared" si="2"/>
        <v>792824</v>
      </c>
      <c r="T46" s="130"/>
      <c r="U46" s="130"/>
      <c r="V46" s="130"/>
      <c r="W46" s="130"/>
    </row>
    <row r="47" spans="1:23" s="3" customFormat="1" ht="15.75">
      <c r="A47" s="85" t="s">
        <v>110</v>
      </c>
      <c r="B47" s="97">
        <v>3</v>
      </c>
      <c r="C47" s="5"/>
      <c r="D47" s="5"/>
      <c r="E47" s="5"/>
      <c r="F47" s="5"/>
      <c r="G47" s="5"/>
      <c r="H47" s="5"/>
      <c r="I47" s="5"/>
      <c r="J47" s="5"/>
      <c r="K47" s="5">
        <f>SUMIF($B$6:$B$44,"3",N$6:N$44)</f>
        <v>0</v>
      </c>
      <c r="L47" s="5">
        <f>SUMIF($B$6:$B$44,"3",O$6:O$44)</f>
        <v>0</v>
      </c>
      <c r="M47" s="5">
        <f>SUMIF($B$6:$B$44,"3",P$6:P$44)</f>
        <v>0</v>
      </c>
      <c r="N47" s="5"/>
      <c r="O47" s="5"/>
      <c r="P47" s="5"/>
      <c r="Q47" s="5">
        <f t="shared" si="0"/>
        <v>0</v>
      </c>
      <c r="R47" s="5">
        <f t="shared" si="1"/>
        <v>0</v>
      </c>
      <c r="S47" s="5">
        <f t="shared" si="2"/>
        <v>0</v>
      </c>
      <c r="T47" s="130"/>
      <c r="U47" s="130"/>
      <c r="V47" s="130"/>
      <c r="W47" s="130"/>
    </row>
    <row r="48" spans="1:23" s="3" customFormat="1" ht="15.75">
      <c r="A48" s="8" t="s">
        <v>382</v>
      </c>
      <c r="B48" s="97"/>
      <c r="C48" s="14">
        <f aca="true" t="shared" si="3" ref="C48:N48">SUM(C49:C51)</f>
        <v>4373571</v>
      </c>
      <c r="D48" s="14">
        <f t="shared" si="3"/>
        <v>4373571</v>
      </c>
      <c r="E48" s="14">
        <f>SUM(E49:E51)</f>
        <v>4373571</v>
      </c>
      <c r="F48" s="14">
        <f>SUM(F49:F51)</f>
        <v>3298750</v>
      </c>
      <c r="G48" s="14">
        <f t="shared" si="3"/>
        <v>1064213</v>
      </c>
      <c r="H48" s="14">
        <f t="shared" si="3"/>
        <v>1064213</v>
      </c>
      <c r="I48" s="14">
        <f>SUM(I49:I51)</f>
        <v>1064213</v>
      </c>
      <c r="J48" s="14">
        <f>SUM(J49:J51)</f>
        <v>809350</v>
      </c>
      <c r="K48" s="14">
        <f t="shared" si="3"/>
        <v>10548473</v>
      </c>
      <c r="L48" s="14">
        <f>SUM(L49:L51)</f>
        <v>5718854</v>
      </c>
      <c r="M48" s="14">
        <f>SUM(M49:M51)</f>
        <v>4403325</v>
      </c>
      <c r="N48" s="14">
        <f t="shared" si="3"/>
        <v>0</v>
      </c>
      <c r="O48" s="14">
        <f>SUM(O49:O51)</f>
        <v>0</v>
      </c>
      <c r="P48" s="14">
        <f>SUM(P49:P51)</f>
        <v>0</v>
      </c>
      <c r="Q48" s="14">
        <f t="shared" si="0"/>
        <v>15986257</v>
      </c>
      <c r="R48" s="14">
        <f t="shared" si="1"/>
        <v>11156638</v>
      </c>
      <c r="S48" s="14">
        <f t="shared" si="2"/>
        <v>8511425</v>
      </c>
      <c r="T48" s="130"/>
      <c r="U48" s="130"/>
      <c r="V48" s="130"/>
      <c r="W48" s="130"/>
    </row>
    <row r="49" spans="1:23" s="3" customFormat="1" ht="15.75">
      <c r="A49" s="85" t="s">
        <v>376</v>
      </c>
      <c r="B49" s="97">
        <v>1</v>
      </c>
      <c r="C49" s="80">
        <f aca="true" t="shared" si="4" ref="C49:M49">SUMIF($B$6:$B$48,"1",C$6:C$48)</f>
        <v>0</v>
      </c>
      <c r="D49" s="80">
        <f t="shared" si="4"/>
        <v>0</v>
      </c>
      <c r="E49" s="80">
        <f t="shared" si="4"/>
        <v>0</v>
      </c>
      <c r="F49" s="80">
        <f t="shared" si="4"/>
        <v>0</v>
      </c>
      <c r="G49" s="80">
        <f t="shared" si="4"/>
        <v>0</v>
      </c>
      <c r="H49" s="80">
        <f t="shared" si="4"/>
        <v>0</v>
      </c>
      <c r="I49" s="80">
        <f t="shared" si="4"/>
        <v>0</v>
      </c>
      <c r="J49" s="80">
        <f t="shared" si="4"/>
        <v>0</v>
      </c>
      <c r="K49" s="80">
        <f t="shared" si="4"/>
        <v>0</v>
      </c>
      <c r="L49" s="80">
        <f t="shared" si="4"/>
        <v>0</v>
      </c>
      <c r="M49" s="80">
        <f t="shared" si="4"/>
        <v>0</v>
      </c>
      <c r="N49" s="5"/>
      <c r="O49" s="5"/>
      <c r="P49" s="5"/>
      <c r="Q49" s="5">
        <f t="shared" si="0"/>
        <v>0</v>
      </c>
      <c r="R49" s="5">
        <f t="shared" si="1"/>
        <v>0</v>
      </c>
      <c r="S49" s="5">
        <f t="shared" si="2"/>
        <v>0</v>
      </c>
      <c r="T49" s="130"/>
      <c r="U49" s="130"/>
      <c r="V49" s="130"/>
      <c r="W49" s="130"/>
    </row>
    <row r="50" spans="1:23" s="3" customFormat="1" ht="15.75">
      <c r="A50" s="85" t="s">
        <v>218</v>
      </c>
      <c r="B50" s="97">
        <v>2</v>
      </c>
      <c r="C50" s="80">
        <f aca="true" t="shared" si="5" ref="C50:M50">SUMIF($B$6:$B$48,"2",C$6:C$48)</f>
        <v>3963571</v>
      </c>
      <c r="D50" s="80">
        <f t="shared" si="5"/>
        <v>3963571</v>
      </c>
      <c r="E50" s="80">
        <f t="shared" si="5"/>
        <v>3963571</v>
      </c>
      <c r="F50" s="80">
        <f t="shared" si="5"/>
        <v>2888405</v>
      </c>
      <c r="G50" s="80">
        <f t="shared" si="5"/>
        <v>941428</v>
      </c>
      <c r="H50" s="80">
        <f t="shared" si="5"/>
        <v>941428</v>
      </c>
      <c r="I50" s="80">
        <f t="shared" si="5"/>
        <v>941428</v>
      </c>
      <c r="J50" s="80">
        <f t="shared" si="5"/>
        <v>686988</v>
      </c>
      <c r="K50" s="80">
        <f t="shared" si="5"/>
        <v>10548473</v>
      </c>
      <c r="L50" s="80">
        <f t="shared" si="5"/>
        <v>5718854</v>
      </c>
      <c r="M50" s="80">
        <f t="shared" si="5"/>
        <v>4403325</v>
      </c>
      <c r="N50" s="5"/>
      <c r="O50" s="5"/>
      <c r="P50" s="5"/>
      <c r="Q50" s="5">
        <f t="shared" si="0"/>
        <v>15453472</v>
      </c>
      <c r="R50" s="5">
        <f t="shared" si="1"/>
        <v>10623853</v>
      </c>
      <c r="S50" s="5">
        <f t="shared" si="2"/>
        <v>7978718</v>
      </c>
      <c r="T50" s="130"/>
      <c r="U50" s="130"/>
      <c r="V50" s="130"/>
      <c r="W50" s="130"/>
    </row>
    <row r="51" spans="1:23" s="3" customFormat="1" ht="15.75">
      <c r="A51" s="85" t="s">
        <v>110</v>
      </c>
      <c r="B51" s="97">
        <v>3</v>
      </c>
      <c r="C51" s="80">
        <f aca="true" t="shared" si="6" ref="C51:M51">SUMIF($B$6:$B$48,"3",C$6:C$48)</f>
        <v>410000</v>
      </c>
      <c r="D51" s="80">
        <f t="shared" si="6"/>
        <v>410000</v>
      </c>
      <c r="E51" s="80">
        <f t="shared" si="6"/>
        <v>410000</v>
      </c>
      <c r="F51" s="80">
        <f t="shared" si="6"/>
        <v>410345</v>
      </c>
      <c r="G51" s="80">
        <f t="shared" si="6"/>
        <v>122785</v>
      </c>
      <c r="H51" s="80">
        <f t="shared" si="6"/>
        <v>122785</v>
      </c>
      <c r="I51" s="80">
        <f t="shared" si="6"/>
        <v>122785</v>
      </c>
      <c r="J51" s="80">
        <f t="shared" si="6"/>
        <v>122362</v>
      </c>
      <c r="K51" s="80">
        <f t="shared" si="6"/>
        <v>0</v>
      </c>
      <c r="L51" s="80">
        <f t="shared" si="6"/>
        <v>0</v>
      </c>
      <c r="M51" s="80">
        <f t="shared" si="6"/>
        <v>0</v>
      </c>
      <c r="N51" s="5"/>
      <c r="O51" s="5"/>
      <c r="P51" s="5"/>
      <c r="Q51" s="5">
        <f t="shared" si="0"/>
        <v>532785</v>
      </c>
      <c r="R51" s="5">
        <f t="shared" si="1"/>
        <v>532785</v>
      </c>
      <c r="S51" s="5">
        <f t="shared" si="2"/>
        <v>532707</v>
      </c>
      <c r="T51" s="130"/>
      <c r="U51" s="130"/>
      <c r="V51" s="130"/>
      <c r="W51" s="130"/>
    </row>
  </sheetData>
  <sheetProtection/>
  <mergeCells count="9">
    <mergeCell ref="K4:M4"/>
    <mergeCell ref="A1:Q1"/>
    <mergeCell ref="A2:Q2"/>
    <mergeCell ref="A4:A5"/>
    <mergeCell ref="B4:B5"/>
    <mergeCell ref="C4:F4"/>
    <mergeCell ref="G4:J4"/>
    <mergeCell ref="N4:P4"/>
    <mergeCell ref="Q4:R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58" t="s">
        <v>369</v>
      </c>
      <c r="B1" s="358"/>
      <c r="C1" s="358"/>
      <c r="D1" s="358"/>
      <c r="E1" s="358"/>
    </row>
    <row r="2" spans="1:5" s="25" customFormat="1" ht="14.25" customHeight="1">
      <c r="A2" s="117"/>
      <c r="B2" s="117"/>
      <c r="C2" s="117"/>
      <c r="D2" s="117"/>
      <c r="E2" s="117"/>
    </row>
    <row r="3" spans="1:5" s="25" customFormat="1" ht="27" customHeight="1">
      <c r="A3" s="358" t="s">
        <v>95</v>
      </c>
      <c r="B3" s="358"/>
      <c r="C3" s="358"/>
      <c r="D3" s="358"/>
      <c r="E3" s="358"/>
    </row>
    <row r="4" spans="1:5" s="25" customFormat="1" ht="13.5" customHeight="1">
      <c r="A4" s="117"/>
      <c r="B4" s="117"/>
      <c r="C4" s="117"/>
      <c r="D4" s="117"/>
      <c r="E4" s="117"/>
    </row>
    <row r="5" spans="1:5" s="25" customFormat="1" ht="40.5" customHeight="1">
      <c r="A5" s="358" t="s">
        <v>372</v>
      </c>
      <c r="B5" s="358"/>
      <c r="C5" s="358"/>
      <c r="D5" s="358"/>
      <c r="E5" s="358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4" t="s">
        <v>9</v>
      </c>
      <c r="B7" s="27" t="s">
        <v>35</v>
      </c>
      <c r="C7" s="27" t="s">
        <v>85</v>
      </c>
      <c r="D7" s="27" t="s">
        <v>362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4"/>
      <c r="B35" s="95"/>
      <c r="C35" s="95"/>
      <c r="D35" s="95"/>
      <c r="E35" s="95"/>
    </row>
    <row r="36" spans="1:5" s="36" customFormat="1" ht="27.75" customHeight="1">
      <c r="A36" s="359" t="s">
        <v>370</v>
      </c>
      <c r="B36" s="359"/>
      <c r="C36" s="359"/>
      <c r="D36" s="359"/>
      <c r="E36" s="359"/>
    </row>
    <row r="37" ht="18.75" customHeight="1"/>
    <row r="38" ht="15">
      <c r="A38" s="96" t="s">
        <v>371</v>
      </c>
    </row>
    <row r="39" spans="1:3" ht="15">
      <c r="A39" s="39" t="s">
        <v>96</v>
      </c>
      <c r="C39" s="63"/>
    </row>
    <row r="40" ht="15">
      <c r="C40" s="63" t="s">
        <v>97</v>
      </c>
    </row>
    <row r="41" ht="15">
      <c r="C41" s="63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33"/>
  <sheetViews>
    <sheetView zoomScalePageLayoutView="0" workbookViewId="0" topLeftCell="A10">
      <selection activeCell="K6" sqref="K6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1" width="13.00390625" style="22" customWidth="1"/>
    <col min="12" max="16384" width="9.140625" style="22" customWidth="1"/>
  </cols>
  <sheetData>
    <row r="1" spans="1:10" s="16" customFormat="1" ht="15.75">
      <c r="A1" s="322" t="s">
        <v>509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s="16" customFormat="1" ht="15.75">
      <c r="A2" s="323" t="s">
        <v>467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s="16" customFormat="1" ht="15.75">
      <c r="A3" s="323" t="s">
        <v>152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ht="15.75">
      <c r="A4" s="323" t="s">
        <v>468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1" s="3" customFormat="1" ht="15.75">
      <c r="A6" s="1"/>
      <c r="B6" s="1" t="s">
        <v>0</v>
      </c>
      <c r="C6" s="133" t="s">
        <v>1</v>
      </c>
      <c r="D6" s="133" t="s">
        <v>2</v>
      </c>
      <c r="E6" s="133" t="s">
        <v>3</v>
      </c>
      <c r="F6" s="133" t="s">
        <v>6</v>
      </c>
      <c r="G6" s="133" t="s">
        <v>45</v>
      </c>
      <c r="H6" s="133" t="s">
        <v>46</v>
      </c>
      <c r="I6" s="133" t="s">
        <v>47</v>
      </c>
      <c r="J6" s="133" t="s">
        <v>88</v>
      </c>
      <c r="K6" s="133" t="s">
        <v>89</v>
      </c>
    </row>
    <row r="7" spans="1:11" s="3" customFormat="1" ht="15.75">
      <c r="A7" s="1">
        <v>1</v>
      </c>
      <c r="B7" s="314" t="s">
        <v>9</v>
      </c>
      <c r="C7" s="319" t="s">
        <v>85</v>
      </c>
      <c r="D7" s="320"/>
      <c r="E7" s="321"/>
      <c r="F7" s="318" t="s">
        <v>362</v>
      </c>
      <c r="G7" s="318"/>
      <c r="H7" s="4" t="s">
        <v>381</v>
      </c>
      <c r="I7" s="4" t="s">
        <v>469</v>
      </c>
      <c r="J7" s="318" t="s">
        <v>5</v>
      </c>
      <c r="K7" s="318"/>
    </row>
    <row r="8" spans="1:11" s="3" customFormat="1" ht="31.5">
      <c r="A8" s="1">
        <v>2</v>
      </c>
      <c r="B8" s="314"/>
      <c r="C8" s="6" t="s">
        <v>4</v>
      </c>
      <c r="D8" s="40" t="s">
        <v>541</v>
      </c>
      <c r="E8" s="40" t="s">
        <v>537</v>
      </c>
      <c r="F8" s="6" t="s">
        <v>4</v>
      </c>
      <c r="G8" s="40" t="s">
        <v>527</v>
      </c>
      <c r="H8" s="6" t="s">
        <v>4</v>
      </c>
      <c r="I8" s="6" t="s">
        <v>4</v>
      </c>
      <c r="J8" s="6" t="s">
        <v>4</v>
      </c>
      <c r="K8" s="40" t="s">
        <v>527</v>
      </c>
    </row>
    <row r="9" spans="1:12" ht="15.75">
      <c r="A9" s="1">
        <v>3</v>
      </c>
      <c r="B9" s="46" t="s">
        <v>377</v>
      </c>
      <c r="C9" s="15">
        <f>Bevételek!C135+Bevételek!C136+Bevételek!C138+Bevételek!C139+Bevételek!C144</f>
        <v>4000000</v>
      </c>
      <c r="D9" s="15">
        <f>Bevételek!D135+Bevételek!D136+Bevételek!D138+Bevételek!D139+Bevételek!D144</f>
        <v>4155850</v>
      </c>
      <c r="E9" s="15">
        <f>Bevételek!E135+Bevételek!E136+Bevételek!E138+Bevételek!E139+Bevételek!E144</f>
        <v>4389001</v>
      </c>
      <c r="F9" s="15">
        <v>3700000</v>
      </c>
      <c r="G9" s="15">
        <v>3700000</v>
      </c>
      <c r="H9" s="47"/>
      <c r="I9" s="47"/>
      <c r="J9" s="47"/>
      <c r="K9" s="47"/>
      <c r="L9" s="32"/>
    </row>
    <row r="10" spans="1:12" ht="30">
      <c r="A10" s="1">
        <v>4</v>
      </c>
      <c r="B10" s="46" t="s">
        <v>378</v>
      </c>
      <c r="C10" s="15">
        <f>Bevételek!C184+Bevételek!C185+Bevételek!C186</f>
        <v>0</v>
      </c>
      <c r="D10" s="15">
        <f>Bevételek!D184+Bevételek!D185+Bevételek!D186</f>
        <v>0</v>
      </c>
      <c r="E10" s="15">
        <f>Bevételek!E184+Bevételek!E185+Bevételek!E186</f>
        <v>0</v>
      </c>
      <c r="F10" s="15">
        <v>0</v>
      </c>
      <c r="G10" s="15">
        <v>0</v>
      </c>
      <c r="H10" s="47"/>
      <c r="I10" s="47"/>
      <c r="J10" s="47"/>
      <c r="K10" s="47"/>
      <c r="L10" s="32"/>
    </row>
    <row r="11" spans="1:12" ht="15.75">
      <c r="A11" s="1">
        <v>5</v>
      </c>
      <c r="B11" s="46" t="s">
        <v>20</v>
      </c>
      <c r="C11" s="15">
        <f>Bevételek!C142+Bevételek!C156+Bevételek!C171</f>
        <v>109000</v>
      </c>
      <c r="D11" s="15">
        <f>Bevételek!D142+Bevételek!D156+Bevételek!D171</f>
        <v>109000</v>
      </c>
      <c r="E11" s="15">
        <f>Bevételek!E142+Bevételek!E156+Bevételek!E171</f>
        <v>6618</v>
      </c>
      <c r="F11" s="15">
        <v>15000</v>
      </c>
      <c r="G11" s="15">
        <v>15000</v>
      </c>
      <c r="H11" s="47"/>
      <c r="I11" s="47"/>
      <c r="J11" s="47"/>
      <c r="K11" s="47"/>
      <c r="L11" s="32"/>
    </row>
    <row r="12" spans="1:12" ht="45">
      <c r="A12" s="1">
        <v>6</v>
      </c>
      <c r="B12" s="46" t="s">
        <v>21</v>
      </c>
      <c r="C12" s="15">
        <f>Bevételek!C165+Bevételek!C181+Bevételek!C182+Bevételek!C183+Bevételek!C220+Bevételek!C225+Bevételek!C229</f>
        <v>700020</v>
      </c>
      <c r="D12" s="15">
        <f>Bevételek!D165+Bevételek!D181+Bevételek!D182+Bevételek!D183+Bevételek!D220+Bevételek!D225+Bevételek!D229</f>
        <v>3221140</v>
      </c>
      <c r="E12" s="15">
        <f>Bevételek!E165+Bevételek!E181+Bevételek!E182+Bevételek!E183+Bevételek!E220+Bevételek!E225+Bevételek!E229</f>
        <v>3302801</v>
      </c>
      <c r="F12" s="15">
        <v>750000</v>
      </c>
      <c r="G12" s="15">
        <v>750000</v>
      </c>
      <c r="H12" s="47"/>
      <c r="I12" s="47"/>
      <c r="J12" s="47"/>
      <c r="K12" s="47"/>
      <c r="L12" s="32"/>
    </row>
    <row r="13" spans="1:12" ht="15.75">
      <c r="A13" s="1">
        <v>7</v>
      </c>
      <c r="B13" s="46" t="s">
        <v>22</v>
      </c>
      <c r="C13" s="15">
        <f>Bevételek!C231</f>
        <v>0</v>
      </c>
      <c r="D13" s="15">
        <f>Bevételek!D231</f>
        <v>0</v>
      </c>
      <c r="E13" s="15">
        <f>Bevételek!E231</f>
        <v>0</v>
      </c>
      <c r="F13" s="15">
        <v>0</v>
      </c>
      <c r="G13" s="15">
        <v>0</v>
      </c>
      <c r="H13" s="47"/>
      <c r="I13" s="47"/>
      <c r="J13" s="47"/>
      <c r="K13" s="47"/>
      <c r="L13" s="32"/>
    </row>
    <row r="14" spans="1:12" ht="30">
      <c r="A14" s="1">
        <v>8</v>
      </c>
      <c r="B14" s="46" t="s">
        <v>23</v>
      </c>
      <c r="C14" s="15">
        <f>Bevételek!C230</f>
        <v>0</v>
      </c>
      <c r="D14" s="15">
        <f>Bevételek!D230</f>
        <v>0</v>
      </c>
      <c r="E14" s="15">
        <f>Bevételek!E230</f>
        <v>0</v>
      </c>
      <c r="F14" s="15">
        <v>0</v>
      </c>
      <c r="G14" s="15">
        <v>0</v>
      </c>
      <c r="H14" s="47"/>
      <c r="I14" s="47"/>
      <c r="J14" s="47"/>
      <c r="K14" s="47"/>
      <c r="L14" s="32"/>
    </row>
    <row r="15" spans="1:12" ht="30">
      <c r="A15" s="1">
        <v>9</v>
      </c>
      <c r="B15" s="46" t="s">
        <v>379</v>
      </c>
      <c r="C15" s="15">
        <f>Bevételek!C50+Bevételek!C110+Bevételek!C240+Bevételek!C254</f>
        <v>0</v>
      </c>
      <c r="D15" s="15">
        <f>Bevételek!D50+Bevételek!D110+Bevételek!D240+Bevételek!D254</f>
        <v>0</v>
      </c>
      <c r="E15" s="15">
        <f>Bevételek!E50+Bevételek!E110+Bevételek!E240+Bevételek!E254</f>
        <v>0</v>
      </c>
      <c r="F15" s="15">
        <v>0</v>
      </c>
      <c r="G15" s="15">
        <v>0</v>
      </c>
      <c r="H15" s="47"/>
      <c r="I15" s="47"/>
      <c r="J15" s="47"/>
      <c r="K15" s="47"/>
      <c r="L15" s="32"/>
    </row>
    <row r="16" spans="1:12" s="24" customFormat="1" ht="15.75">
      <c r="A16" s="1">
        <v>10</v>
      </c>
      <c r="B16" s="48" t="s">
        <v>49</v>
      </c>
      <c r="C16" s="18">
        <f>SUM(C9:C15)</f>
        <v>4809020</v>
      </c>
      <c r="D16" s="18">
        <f>SUM(D9:D15)</f>
        <v>7485990</v>
      </c>
      <c r="E16" s="18">
        <f>SUM(E9:E15)</f>
        <v>7698420</v>
      </c>
      <c r="F16" s="18">
        <f>SUM(F9:F15)</f>
        <v>4465000</v>
      </c>
      <c r="G16" s="18">
        <f>SUM(G9:G15)</f>
        <v>4465000</v>
      </c>
      <c r="H16" s="47"/>
      <c r="I16" s="47"/>
      <c r="J16" s="47"/>
      <c r="K16" s="47"/>
      <c r="L16" s="32"/>
    </row>
    <row r="17" spans="1:12" ht="15.75">
      <c r="A17" s="1">
        <v>11</v>
      </c>
      <c r="B17" s="48" t="s">
        <v>50</v>
      </c>
      <c r="C17" s="18">
        <f>ROUNDDOWN(C16*0.5,0)</f>
        <v>2404510</v>
      </c>
      <c r="D17" s="18">
        <f>ROUNDDOWN(D16*0.5,0)</f>
        <v>3742995</v>
      </c>
      <c r="E17" s="18">
        <f>ROUNDDOWN(E16*0.5,0)</f>
        <v>3849210</v>
      </c>
      <c r="F17" s="18">
        <f>ROUNDDOWN(F16*0.5,0)</f>
        <v>2232500</v>
      </c>
      <c r="G17" s="18">
        <f>ROUNDDOWN(G16*0.5,0)</f>
        <v>2232500</v>
      </c>
      <c r="H17" s="47"/>
      <c r="I17" s="47"/>
      <c r="J17" s="47"/>
      <c r="K17" s="47"/>
      <c r="L17" s="32"/>
    </row>
    <row r="18" spans="1:12" ht="30">
      <c r="A18" s="1">
        <v>12</v>
      </c>
      <c r="B18" s="46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aca="true" t="shared" si="0" ref="J18:J25">C18+F18+H18+I18</f>
        <v>0</v>
      </c>
      <c r="K18" s="15">
        <f>+G18+I18+J18</f>
        <v>0</v>
      </c>
      <c r="L18" s="32"/>
    </row>
    <row r="19" spans="1:12" ht="30">
      <c r="A19" s="1">
        <v>13</v>
      </c>
      <c r="B19" s="46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15">
        <f aca="true" t="shared" si="1" ref="K19:K25">+G19+I19+J19</f>
        <v>0</v>
      </c>
      <c r="L19" s="32"/>
    </row>
    <row r="20" spans="1:12" ht="15.75">
      <c r="A20" s="1">
        <v>14</v>
      </c>
      <c r="B20" s="46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  <c r="K20" s="15">
        <f t="shared" si="1"/>
        <v>0</v>
      </c>
      <c r="L20" s="32"/>
    </row>
    <row r="21" spans="1:12" ht="15.75">
      <c r="A21" s="1">
        <v>15</v>
      </c>
      <c r="B21" s="46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  <c r="K21" s="15">
        <f t="shared" si="1"/>
        <v>0</v>
      </c>
      <c r="L21" s="32"/>
    </row>
    <row r="22" spans="1:12" ht="15.75">
      <c r="A22" s="1">
        <v>16</v>
      </c>
      <c r="B22" s="46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  <c r="K22" s="15">
        <f t="shared" si="1"/>
        <v>0</v>
      </c>
      <c r="L22" s="32"/>
    </row>
    <row r="23" spans="1:12" ht="15.75">
      <c r="A23" s="1">
        <v>17</v>
      </c>
      <c r="B23" s="46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15">
        <f t="shared" si="1"/>
        <v>0</v>
      </c>
      <c r="L23" s="32"/>
    </row>
    <row r="24" spans="1:12" ht="30">
      <c r="A24" s="1">
        <v>18</v>
      </c>
      <c r="B24" s="46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  <c r="K24" s="15">
        <f t="shared" si="1"/>
        <v>0</v>
      </c>
      <c r="L24" s="32"/>
    </row>
    <row r="25" spans="1:12" s="24" customFormat="1" ht="15.75">
      <c r="A25" s="1">
        <v>19</v>
      </c>
      <c r="B25" s="48" t="s">
        <v>51</v>
      </c>
      <c r="C25" s="18">
        <f aca="true" t="shared" si="2" ref="C25:I25">SUM(C18:C24)</f>
        <v>0</v>
      </c>
      <c r="D25" s="18">
        <f>SUM(D18:D24)</f>
        <v>0</v>
      </c>
      <c r="E25" s="18">
        <f>SUM(E18:E24)</f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0"/>
        <v>0</v>
      </c>
      <c r="K25" s="15">
        <f t="shared" si="1"/>
        <v>0</v>
      </c>
      <c r="L25" s="32"/>
    </row>
    <row r="26" spans="1:12" s="24" customFormat="1" ht="29.25">
      <c r="A26" s="1">
        <v>20</v>
      </c>
      <c r="B26" s="48" t="s">
        <v>52</v>
      </c>
      <c r="C26" s="18">
        <f>C17-C25</f>
        <v>2404510</v>
      </c>
      <c r="D26" s="18">
        <f>D17-D25</f>
        <v>3742995</v>
      </c>
      <c r="E26" s="18">
        <f>E17-E25</f>
        <v>3849210</v>
      </c>
      <c r="F26" s="18">
        <f>F17-F25</f>
        <v>2232500</v>
      </c>
      <c r="G26" s="18">
        <f>G17-G25</f>
        <v>2232500</v>
      </c>
      <c r="H26" s="47"/>
      <c r="I26" s="47"/>
      <c r="J26" s="47"/>
      <c r="K26" s="47"/>
      <c r="L26" s="32"/>
    </row>
    <row r="27" spans="1:12" s="24" customFormat="1" ht="42.75">
      <c r="A27" s="1">
        <v>21</v>
      </c>
      <c r="B27" s="49" t="s">
        <v>374</v>
      </c>
      <c r="C27" s="18">
        <f aca="true" t="shared" si="3" ref="C27:J27">SUM(C28:C32)</f>
        <v>7270000</v>
      </c>
      <c r="D27" s="18">
        <f>SUM(D28:D32)</f>
        <v>0</v>
      </c>
      <c r="E27" s="18">
        <f>SUM(E28:E32)</f>
        <v>0</v>
      </c>
      <c r="F27" s="18">
        <f t="shared" si="3"/>
        <v>60608647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67878647</v>
      </c>
      <c r="K27" s="18">
        <f>SUM(K28:K32)</f>
        <v>0</v>
      </c>
      <c r="L27" s="32"/>
    </row>
    <row r="28" spans="1:12" ht="30">
      <c r="A28" s="1">
        <v>22</v>
      </c>
      <c r="B28" s="46" t="s">
        <v>380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C28+F28+H28+I28</f>
        <v>0</v>
      </c>
      <c r="K28" s="15">
        <f>D28+G28+I28+H28</f>
        <v>0</v>
      </c>
      <c r="L28" s="32"/>
    </row>
    <row r="29" spans="1:12" ht="45">
      <c r="A29" s="1">
        <v>23</v>
      </c>
      <c r="B29" s="46" t="s">
        <v>107</v>
      </c>
      <c r="C29" s="15">
        <v>7270000</v>
      </c>
      <c r="D29" s="15">
        <v>0</v>
      </c>
      <c r="E29" s="15">
        <v>0</v>
      </c>
      <c r="F29" s="15">
        <v>60608647</v>
      </c>
      <c r="G29" s="15">
        <v>0</v>
      </c>
      <c r="H29" s="15">
        <v>0</v>
      </c>
      <c r="I29" s="15">
        <v>0</v>
      </c>
      <c r="J29" s="15">
        <f>C29+F29+H29+I29</f>
        <v>67878647</v>
      </c>
      <c r="K29" s="15">
        <f>D29+G29+I29+H29</f>
        <v>0</v>
      </c>
      <c r="L29" s="32"/>
    </row>
    <row r="30" spans="1:12" ht="30">
      <c r="A30" s="1">
        <v>24</v>
      </c>
      <c r="B30" s="46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C30+F30+H30+I30</f>
        <v>0</v>
      </c>
      <c r="K30" s="15">
        <f>D30+G30+I30+H30</f>
        <v>0</v>
      </c>
      <c r="L30" s="32"/>
    </row>
    <row r="31" spans="1:12" ht="15.75">
      <c r="A31" s="1">
        <v>25</v>
      </c>
      <c r="B31" s="46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C31+F31+H31+I31</f>
        <v>0</v>
      </c>
      <c r="K31" s="15">
        <f>D31+G31+I31+H31</f>
        <v>0</v>
      </c>
      <c r="L31" s="32"/>
    </row>
    <row r="32" spans="1:12" ht="45">
      <c r="A32" s="1">
        <v>26</v>
      </c>
      <c r="B32" s="46" t="s">
        <v>373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C32+F32+H32+I32</f>
        <v>0</v>
      </c>
      <c r="K32" s="15">
        <f>D32+G32+I32+H32</f>
        <v>0</v>
      </c>
      <c r="L32" s="32"/>
    </row>
    <row r="33" ht="15">
      <c r="K33" s="134"/>
    </row>
  </sheetData>
  <sheetProtection/>
  <mergeCells count="8">
    <mergeCell ref="A1:J1"/>
    <mergeCell ref="A3:J3"/>
    <mergeCell ref="A4:J4"/>
    <mergeCell ref="B7:B8"/>
    <mergeCell ref="A2:J2"/>
    <mergeCell ref="F7:G7"/>
    <mergeCell ref="J7:K7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59" r:id="rId1"/>
  <headerFooter>
    <oddHeader>&amp;R&amp;"Arial,Normál"&amp;10 3. melléklet a 4/2017.(V.29.)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46" customWidth="1"/>
    <col min="2" max="2" width="57.7109375" style="126" bestFit="1" customWidth="1"/>
    <col min="3" max="3" width="16.8515625" style="147" customWidth="1"/>
    <col min="4" max="16384" width="9.140625" style="126" customWidth="1"/>
  </cols>
  <sheetData>
    <row r="1" spans="1:3" ht="18.75">
      <c r="A1" s="322" t="s">
        <v>544</v>
      </c>
      <c r="B1" s="322"/>
      <c r="C1" s="322"/>
    </row>
    <row r="2" spans="1:3" ht="18.75">
      <c r="A2" s="323" t="s">
        <v>790</v>
      </c>
      <c r="B2" s="323"/>
      <c r="C2" s="323"/>
    </row>
    <row r="3" spans="1:3" ht="18.75">
      <c r="A3" s="138"/>
      <c r="B3" s="138"/>
      <c r="C3" s="140"/>
    </row>
    <row r="4" spans="1:3" ht="18.75">
      <c r="A4" s="1"/>
      <c r="B4" s="1" t="s">
        <v>0</v>
      </c>
      <c r="C4" s="133" t="s">
        <v>1</v>
      </c>
    </row>
    <row r="5" spans="1:3" ht="18.75">
      <c r="A5" s="1">
        <v>1</v>
      </c>
      <c r="B5" s="141" t="s">
        <v>9</v>
      </c>
      <c r="C5" s="142" t="s">
        <v>545</v>
      </c>
    </row>
    <row r="6" spans="1:3" ht="18.75">
      <c r="A6" s="1">
        <v>2</v>
      </c>
      <c r="B6" s="143" t="s">
        <v>546</v>
      </c>
      <c r="C6" s="144">
        <v>31650138</v>
      </c>
    </row>
    <row r="7" spans="1:3" ht="18.75">
      <c r="A7" s="1">
        <v>3</v>
      </c>
      <c r="B7" s="143" t="s">
        <v>547</v>
      </c>
      <c r="C7" s="144">
        <v>25421306</v>
      </c>
    </row>
    <row r="8" spans="1:3" ht="18.75">
      <c r="A8" s="1">
        <v>4</v>
      </c>
      <c r="B8" s="143" t="s">
        <v>548</v>
      </c>
      <c r="C8" s="145">
        <f>C6-C7</f>
        <v>6228832</v>
      </c>
    </row>
    <row r="9" spans="1:3" ht="18.75">
      <c r="A9" s="1">
        <v>5</v>
      </c>
      <c r="B9" s="143" t="s">
        <v>549</v>
      </c>
      <c r="C9" s="144">
        <v>4793043</v>
      </c>
    </row>
    <row r="10" spans="1:3" ht="18.75">
      <c r="A10" s="1">
        <v>6</v>
      </c>
      <c r="B10" s="143" t="s">
        <v>550</v>
      </c>
      <c r="C10" s="144">
        <v>354903</v>
      </c>
    </row>
    <row r="11" spans="1:3" ht="18.75">
      <c r="A11" s="1">
        <v>7</v>
      </c>
      <c r="B11" s="143" t="s">
        <v>551</v>
      </c>
      <c r="C11" s="145">
        <f>C9-C10</f>
        <v>4438140</v>
      </c>
    </row>
    <row r="12" spans="1:3" s="127" customFormat="1" ht="18.75">
      <c r="A12" s="1">
        <v>8</v>
      </c>
      <c r="B12" s="143" t="s">
        <v>552</v>
      </c>
      <c r="C12" s="145">
        <f>C8+C11</f>
        <v>10666972</v>
      </c>
    </row>
    <row r="13" spans="1:3" ht="18.75">
      <c r="A13" s="1">
        <v>9</v>
      </c>
      <c r="B13" s="143" t="s">
        <v>553</v>
      </c>
      <c r="C13" s="144">
        <v>0</v>
      </c>
    </row>
    <row r="14" spans="1:3" ht="18.75">
      <c r="A14" s="1">
        <v>10</v>
      </c>
      <c r="B14" s="143" t="s">
        <v>554</v>
      </c>
      <c r="C14" s="144">
        <v>0</v>
      </c>
    </row>
    <row r="15" spans="1:3" ht="18.75">
      <c r="A15" s="1">
        <v>11</v>
      </c>
      <c r="B15" s="143" t="s">
        <v>555</v>
      </c>
      <c r="C15" s="145">
        <f>C13-C14</f>
        <v>0</v>
      </c>
    </row>
    <row r="16" spans="1:3" ht="18.75">
      <c r="A16" s="1">
        <v>12</v>
      </c>
      <c r="B16" s="143" t="s">
        <v>556</v>
      </c>
      <c r="C16" s="144">
        <v>0</v>
      </c>
    </row>
    <row r="17" spans="1:3" ht="18.75">
      <c r="A17" s="1">
        <v>13</v>
      </c>
      <c r="B17" s="143" t="s">
        <v>557</v>
      </c>
      <c r="C17" s="144">
        <v>0</v>
      </c>
    </row>
    <row r="18" spans="1:3" s="127" customFormat="1" ht="18.75">
      <c r="A18" s="1">
        <v>14</v>
      </c>
      <c r="B18" s="143" t="s">
        <v>558</v>
      </c>
      <c r="C18" s="145">
        <f>C16+C17</f>
        <v>0</v>
      </c>
    </row>
    <row r="19" spans="1:3" s="127" customFormat="1" ht="18.75">
      <c r="A19" s="1">
        <v>15</v>
      </c>
      <c r="B19" s="143" t="s">
        <v>559</v>
      </c>
      <c r="C19" s="145">
        <f>C15+C18</f>
        <v>0</v>
      </c>
    </row>
    <row r="20" spans="1:3" s="127" customFormat="1" ht="18.75">
      <c r="A20" s="1">
        <v>16</v>
      </c>
      <c r="B20" s="143" t="s">
        <v>560</v>
      </c>
      <c r="C20" s="145">
        <f>C12+C19</f>
        <v>10666972</v>
      </c>
    </row>
    <row r="21" spans="1:3" s="127" customFormat="1" ht="18.75">
      <c r="A21" s="1">
        <v>17</v>
      </c>
      <c r="B21" s="143" t="s">
        <v>561</v>
      </c>
      <c r="C21" s="145">
        <v>10666972</v>
      </c>
    </row>
    <row r="22" spans="1:3" s="127" customFormat="1" ht="18.75">
      <c r="A22" s="1">
        <v>18</v>
      </c>
      <c r="B22" s="143" t="s">
        <v>562</v>
      </c>
      <c r="C22" s="145">
        <f>C12-C21</f>
        <v>0</v>
      </c>
    </row>
    <row r="23" spans="1:3" s="127" customFormat="1" ht="18.75">
      <c r="A23" s="1">
        <v>19</v>
      </c>
      <c r="B23" s="143" t="s">
        <v>563</v>
      </c>
      <c r="C23" s="145">
        <f>C19*0.1</f>
        <v>0</v>
      </c>
    </row>
    <row r="24" spans="1:3" s="127" customFormat="1" ht="18.75">
      <c r="A24" s="1">
        <v>20</v>
      </c>
      <c r="B24" s="143" t="s">
        <v>564</v>
      </c>
      <c r="C24" s="145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B20" sqref="B20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3" t="s">
        <v>544</v>
      </c>
      <c r="B1" s="313"/>
      <c r="C1" s="313"/>
      <c r="D1" s="313"/>
      <c r="E1" s="313"/>
      <c r="F1" s="313"/>
    </row>
    <row r="2" spans="1:6" s="2" customFormat="1" ht="15.75">
      <c r="A2" s="313" t="s">
        <v>789</v>
      </c>
      <c r="B2" s="313"/>
      <c r="C2" s="313"/>
      <c r="D2" s="313"/>
      <c r="E2" s="313"/>
      <c r="F2" s="313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8"/>
      <c r="B5" s="148" t="s">
        <v>0</v>
      </c>
      <c r="C5" s="148" t="s">
        <v>1</v>
      </c>
      <c r="D5" s="148" t="s">
        <v>2</v>
      </c>
      <c r="E5" s="148" t="s">
        <v>3</v>
      </c>
      <c r="F5" s="148" t="s">
        <v>6</v>
      </c>
      <c r="G5" s="148" t="s">
        <v>45</v>
      </c>
    </row>
    <row r="6" spans="1:7" ht="15.75">
      <c r="A6" s="148">
        <v>1</v>
      </c>
      <c r="B6" s="86" t="s">
        <v>565</v>
      </c>
      <c r="C6" s="149">
        <v>42369</v>
      </c>
      <c r="D6" s="149">
        <v>42735</v>
      </c>
      <c r="E6" s="86" t="s">
        <v>566</v>
      </c>
      <c r="F6" s="149">
        <v>42369</v>
      </c>
      <c r="G6" s="149">
        <v>42735</v>
      </c>
    </row>
    <row r="7" spans="1:7" ht="15.75">
      <c r="A7" s="148">
        <v>2</v>
      </c>
      <c r="B7" s="150" t="s">
        <v>567</v>
      </c>
      <c r="C7" s="139">
        <v>148730855</v>
      </c>
      <c r="D7" s="139">
        <v>150981337</v>
      </c>
      <c r="E7" s="150" t="s">
        <v>568</v>
      </c>
      <c r="F7" s="139">
        <v>128287410</v>
      </c>
      <c r="G7" s="139">
        <v>137364971</v>
      </c>
    </row>
    <row r="8" spans="1:7" ht="15.75">
      <c r="A8" s="148">
        <v>3</v>
      </c>
      <c r="B8" s="150" t="s">
        <v>569</v>
      </c>
      <c r="C8" s="139">
        <v>0</v>
      </c>
      <c r="D8" s="139">
        <v>0</v>
      </c>
      <c r="E8" s="150" t="s">
        <v>570</v>
      </c>
      <c r="F8" s="139">
        <v>1200575</v>
      </c>
      <c r="G8" s="139">
        <v>355660</v>
      </c>
    </row>
    <row r="9" spans="1:7" ht="15.75">
      <c r="A9" s="148">
        <v>4</v>
      </c>
      <c r="B9" s="150" t="s">
        <v>571</v>
      </c>
      <c r="C9" s="139">
        <v>5170977</v>
      </c>
      <c r="D9" s="139">
        <v>10402495</v>
      </c>
      <c r="E9" s="324" t="s">
        <v>572</v>
      </c>
      <c r="F9" s="326">
        <v>0</v>
      </c>
      <c r="G9" s="326">
        <v>0</v>
      </c>
    </row>
    <row r="10" spans="1:7" ht="15.75">
      <c r="A10" s="148">
        <v>5</v>
      </c>
      <c r="B10" s="150" t="s">
        <v>573</v>
      </c>
      <c r="C10" s="139">
        <v>221211</v>
      </c>
      <c r="D10" s="139">
        <v>377311</v>
      </c>
      <c r="E10" s="325"/>
      <c r="F10" s="327"/>
      <c r="G10" s="327"/>
    </row>
    <row r="11" spans="1:7" ht="15.75">
      <c r="A11" s="148">
        <v>6</v>
      </c>
      <c r="B11" s="150" t="s">
        <v>574</v>
      </c>
      <c r="C11" s="139">
        <v>0</v>
      </c>
      <c r="D11" s="139">
        <v>0</v>
      </c>
      <c r="E11" s="328" t="s">
        <v>575</v>
      </c>
      <c r="F11" s="316">
        <v>24635058</v>
      </c>
      <c r="G11" s="316">
        <v>24040512</v>
      </c>
    </row>
    <row r="12" spans="1:7" ht="15.75">
      <c r="A12" s="148">
        <v>7</v>
      </c>
      <c r="B12" s="150" t="s">
        <v>576</v>
      </c>
      <c r="C12" s="139">
        <v>0</v>
      </c>
      <c r="D12" s="139">
        <v>0</v>
      </c>
      <c r="E12" s="328"/>
      <c r="F12" s="316"/>
      <c r="G12" s="316"/>
    </row>
    <row r="13" spans="1:7" ht="15.75">
      <c r="A13" s="148">
        <v>8</v>
      </c>
      <c r="B13" s="151" t="s">
        <v>577</v>
      </c>
      <c r="C13" s="152">
        <f>SUM(C7:C12)</f>
        <v>154123043</v>
      </c>
      <c r="D13" s="152">
        <f>SUM(D7:D12)</f>
        <v>161761143</v>
      </c>
      <c r="E13" s="151" t="s">
        <v>578</v>
      </c>
      <c r="F13" s="152">
        <f>SUM(F7:F12)</f>
        <v>154123043</v>
      </c>
      <c r="G13" s="152">
        <f>SUM(G7:G12)</f>
        <v>161761143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A1">
      <selection activeCell="T27" sqref="T27"/>
    </sheetView>
  </sheetViews>
  <sheetFormatPr defaultColWidth="9.140625" defaultRowHeight="15"/>
  <cols>
    <col min="1" max="1" width="36.7109375" style="0" customWidth="1"/>
    <col min="2" max="2" width="9.140625" style="0" customWidth="1"/>
    <col min="3" max="3" width="9.140625" style="71" customWidth="1"/>
    <col min="4" max="4" width="9.140625" style="0" customWidth="1"/>
    <col min="5" max="5" width="15.57421875" style="0" hidden="1" customWidth="1"/>
    <col min="6" max="6" width="15.57421875" style="0" customWidth="1"/>
    <col min="7" max="7" width="15.57421875" style="0" hidden="1" customWidth="1"/>
    <col min="8" max="8" width="15.5742187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5.421875" style="0" customWidth="1"/>
    <col min="16" max="16" width="12.140625" style="0" hidden="1" customWidth="1"/>
    <col min="17" max="17" width="12.140625" style="0" customWidth="1"/>
    <col min="18" max="18" width="11.421875" style="0" hidden="1" customWidth="1"/>
  </cols>
  <sheetData>
    <row r="1" spans="1:15" s="2" customFormat="1" ht="15.75" customHeight="1">
      <c r="A1" s="332" t="s">
        <v>511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289"/>
    </row>
    <row r="2" spans="1:15" s="2" customFormat="1" ht="15.75">
      <c r="A2" s="313" t="s">
        <v>488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288"/>
    </row>
    <row r="3" spans="2:9" ht="15">
      <c r="B3" s="42"/>
      <c r="C3" s="125"/>
      <c r="D3" s="42"/>
      <c r="E3" s="42"/>
      <c r="F3" s="42"/>
      <c r="G3" s="42"/>
      <c r="H3" s="42"/>
      <c r="I3" s="42"/>
    </row>
    <row r="4" spans="1:18" s="11" customFormat="1" ht="31.5">
      <c r="A4" s="86" t="s">
        <v>9</v>
      </c>
      <c r="B4" s="4" t="s">
        <v>473</v>
      </c>
      <c r="C4" s="4" t="s">
        <v>803</v>
      </c>
      <c r="D4" s="4" t="s">
        <v>474</v>
      </c>
      <c r="E4" s="4" t="s">
        <v>474</v>
      </c>
      <c r="F4" s="4" t="s">
        <v>541</v>
      </c>
      <c r="G4" s="4" t="s">
        <v>541</v>
      </c>
      <c r="H4" s="4" t="s">
        <v>537</v>
      </c>
      <c r="I4" s="4" t="s">
        <v>537</v>
      </c>
      <c r="J4" s="86" t="s">
        <v>9</v>
      </c>
      <c r="K4" s="4" t="s">
        <v>473</v>
      </c>
      <c r="L4" s="4" t="s">
        <v>803</v>
      </c>
      <c r="M4" s="4" t="s">
        <v>474</v>
      </c>
      <c r="N4" s="4" t="s">
        <v>474</v>
      </c>
      <c r="O4" s="4" t="s">
        <v>541</v>
      </c>
      <c r="P4" s="4" t="s">
        <v>541</v>
      </c>
      <c r="Q4" s="4" t="s">
        <v>537</v>
      </c>
      <c r="R4" s="304" t="s">
        <v>537</v>
      </c>
    </row>
    <row r="5" spans="1:17" s="93" customFormat="1" ht="16.5">
      <c r="A5" s="310" t="s">
        <v>42</v>
      </c>
      <c r="B5" s="310"/>
      <c r="C5" s="310"/>
      <c r="D5" s="310"/>
      <c r="E5" s="310"/>
      <c r="F5" s="310"/>
      <c r="G5" s="310"/>
      <c r="H5" s="310"/>
      <c r="I5" s="123"/>
      <c r="J5" s="310" t="s">
        <v>120</v>
      </c>
      <c r="K5" s="310"/>
      <c r="L5" s="310"/>
      <c r="M5" s="310"/>
      <c r="N5" s="310"/>
      <c r="O5" s="310"/>
      <c r="P5" s="310"/>
      <c r="Q5" s="310"/>
    </row>
    <row r="6" spans="1:18" s="11" customFormat="1" ht="31.5">
      <c r="A6" s="88" t="s">
        <v>276</v>
      </c>
      <c r="B6" s="5">
        <v>7261</v>
      </c>
      <c r="C6" s="5">
        <v>8160</v>
      </c>
      <c r="D6" s="5">
        <v>8929</v>
      </c>
      <c r="E6" s="5">
        <f>Összesen!L7</f>
        <v>8929065</v>
      </c>
      <c r="F6" s="5">
        <v>9353</v>
      </c>
      <c r="G6" s="5">
        <f>Összesen!M7</f>
        <v>9352585</v>
      </c>
      <c r="H6" s="5">
        <v>9353</v>
      </c>
      <c r="I6" s="5">
        <f>Összesen!N7</f>
        <v>9352585</v>
      </c>
      <c r="J6" s="90" t="s">
        <v>34</v>
      </c>
      <c r="K6" s="5">
        <v>3701</v>
      </c>
      <c r="L6" s="5">
        <v>2996</v>
      </c>
      <c r="M6" s="5">
        <v>4374</v>
      </c>
      <c r="N6" s="5">
        <f>Összesen!Y7</f>
        <v>4373571</v>
      </c>
      <c r="O6" s="5">
        <v>4374</v>
      </c>
      <c r="P6" s="5">
        <f>Összesen!Z7</f>
        <v>4373571</v>
      </c>
      <c r="Q6" s="5">
        <v>3299</v>
      </c>
      <c r="R6" s="306">
        <f>Összesen!AA7</f>
        <v>3298750</v>
      </c>
    </row>
    <row r="7" spans="1:18" s="11" customFormat="1" ht="30">
      <c r="A7" s="88" t="s">
        <v>298</v>
      </c>
      <c r="B7" s="5">
        <v>4114</v>
      </c>
      <c r="C7" s="5">
        <v>2854</v>
      </c>
      <c r="D7" s="5">
        <v>4447</v>
      </c>
      <c r="E7" s="5">
        <f>Összesen!L8</f>
        <v>4447000</v>
      </c>
      <c r="F7" s="5">
        <v>4603</v>
      </c>
      <c r="G7" s="5">
        <f>Összesen!M8</f>
        <v>4602850</v>
      </c>
      <c r="H7" s="5">
        <v>4747</v>
      </c>
      <c r="I7" s="5">
        <f>Összesen!N8</f>
        <v>4747137</v>
      </c>
      <c r="J7" s="90" t="s">
        <v>74</v>
      </c>
      <c r="K7" s="5">
        <v>808</v>
      </c>
      <c r="L7" s="5">
        <v>743</v>
      </c>
      <c r="M7" s="5">
        <v>1064</v>
      </c>
      <c r="N7" s="5">
        <f>Összesen!Y8</f>
        <v>1064213</v>
      </c>
      <c r="O7" s="5">
        <v>1064</v>
      </c>
      <c r="P7" s="5">
        <f>Összesen!Z8</f>
        <v>1064213</v>
      </c>
      <c r="Q7" s="5">
        <v>809</v>
      </c>
      <c r="R7" s="306">
        <f>Összesen!AA8</f>
        <v>809350</v>
      </c>
    </row>
    <row r="8" spans="1:18" s="11" customFormat="1" ht="15.75">
      <c r="A8" s="88" t="s">
        <v>42</v>
      </c>
      <c r="B8" s="5">
        <v>1905</v>
      </c>
      <c r="C8" s="5">
        <v>2197</v>
      </c>
      <c r="D8" s="5">
        <v>1042</v>
      </c>
      <c r="E8" s="5">
        <f>Összesen!L9</f>
        <v>1041750</v>
      </c>
      <c r="F8" s="5">
        <v>1324</v>
      </c>
      <c r="G8" s="5">
        <f>Összesen!M9</f>
        <v>1323830</v>
      </c>
      <c r="H8" s="5">
        <v>1419</v>
      </c>
      <c r="I8" s="5">
        <f>Összesen!N9</f>
        <v>1418966</v>
      </c>
      <c r="J8" s="90" t="s">
        <v>75</v>
      </c>
      <c r="K8" s="5">
        <v>14052</v>
      </c>
      <c r="L8" s="5">
        <v>6566</v>
      </c>
      <c r="M8" s="5">
        <v>10548</v>
      </c>
      <c r="N8" s="5">
        <f>Összesen!Y9</f>
        <v>10548473</v>
      </c>
      <c r="O8" s="5">
        <v>5719</v>
      </c>
      <c r="P8" s="5">
        <f>Összesen!Z9</f>
        <v>5718854</v>
      </c>
      <c r="Q8" s="5">
        <v>4403</v>
      </c>
      <c r="R8" s="306">
        <f>Összesen!AA9</f>
        <v>4403325</v>
      </c>
    </row>
    <row r="9" spans="1:18" s="11" customFormat="1" ht="15.75">
      <c r="A9" s="317" t="s">
        <v>356</v>
      </c>
      <c r="B9" s="316"/>
      <c r="C9" s="316">
        <v>200</v>
      </c>
      <c r="D9" s="316"/>
      <c r="E9" s="316">
        <f>Összesen!L10</f>
        <v>0</v>
      </c>
      <c r="F9" s="331">
        <v>300</v>
      </c>
      <c r="G9" s="316">
        <f>Összesen!M10</f>
        <v>300400</v>
      </c>
      <c r="H9" s="331">
        <v>300</v>
      </c>
      <c r="I9" s="316">
        <f>Összesen!N10</f>
        <v>300400</v>
      </c>
      <c r="J9" s="90" t="s">
        <v>76</v>
      </c>
      <c r="K9" s="5">
        <v>331</v>
      </c>
      <c r="L9" s="5">
        <v>120</v>
      </c>
      <c r="M9" s="5">
        <v>430</v>
      </c>
      <c r="N9" s="5">
        <f>Összesen!Y10</f>
        <v>430000</v>
      </c>
      <c r="O9" s="5">
        <v>630</v>
      </c>
      <c r="P9" s="5">
        <f>Összesen!Z10</f>
        <v>630000</v>
      </c>
      <c r="Q9" s="5">
        <v>130</v>
      </c>
      <c r="R9" s="306">
        <f>Összesen!AA10</f>
        <v>130000</v>
      </c>
    </row>
    <row r="10" spans="1:18" s="11" customFormat="1" ht="15.75">
      <c r="A10" s="317"/>
      <c r="B10" s="316"/>
      <c r="C10" s="316"/>
      <c r="D10" s="316"/>
      <c r="E10" s="316"/>
      <c r="F10" s="331"/>
      <c r="G10" s="316"/>
      <c r="H10" s="331"/>
      <c r="I10" s="316"/>
      <c r="J10" s="90" t="s">
        <v>77</v>
      </c>
      <c r="K10" s="5">
        <v>476</v>
      </c>
      <c r="L10" s="5">
        <v>943</v>
      </c>
      <c r="M10" s="5">
        <v>877</v>
      </c>
      <c r="N10" s="5">
        <f>Összesen!Y11</f>
        <v>876875</v>
      </c>
      <c r="O10" s="5">
        <v>4767</v>
      </c>
      <c r="P10" s="5">
        <f>Összesen!Z11</f>
        <v>4767295</v>
      </c>
      <c r="Q10" s="5">
        <v>1412</v>
      </c>
      <c r="R10" s="306">
        <f>Összesen!AA11</f>
        <v>1411854</v>
      </c>
    </row>
    <row r="11" spans="1:18" s="11" customFormat="1" ht="15.75">
      <c r="A11" s="89" t="s">
        <v>79</v>
      </c>
      <c r="B11" s="13">
        <f aca="true" t="shared" si="0" ref="B11:I11">SUM(B6:B10)</f>
        <v>13280</v>
      </c>
      <c r="C11" s="13">
        <f t="shared" si="0"/>
        <v>13411</v>
      </c>
      <c r="D11" s="13">
        <f t="shared" si="0"/>
        <v>14418</v>
      </c>
      <c r="E11" s="13">
        <f t="shared" si="0"/>
        <v>14417815</v>
      </c>
      <c r="F11" s="13">
        <f t="shared" si="0"/>
        <v>15580</v>
      </c>
      <c r="G11" s="13">
        <f t="shared" si="0"/>
        <v>15579665</v>
      </c>
      <c r="H11" s="13">
        <f t="shared" si="0"/>
        <v>15819</v>
      </c>
      <c r="I11" s="13">
        <f t="shared" si="0"/>
        <v>15819088</v>
      </c>
      <c r="J11" s="89" t="s">
        <v>80</v>
      </c>
      <c r="K11" s="13">
        <f aca="true" t="shared" si="1" ref="K11:R11">SUM(K6:K10)</f>
        <v>19368</v>
      </c>
      <c r="L11" s="13">
        <f t="shared" si="1"/>
        <v>11368</v>
      </c>
      <c r="M11" s="13">
        <f t="shared" si="1"/>
        <v>17293</v>
      </c>
      <c r="N11" s="13">
        <f t="shared" si="1"/>
        <v>17293132</v>
      </c>
      <c r="O11" s="13">
        <f t="shared" si="1"/>
        <v>16554</v>
      </c>
      <c r="P11" s="13">
        <f t="shared" si="1"/>
        <v>16553933</v>
      </c>
      <c r="Q11" s="13">
        <f t="shared" si="1"/>
        <v>10053</v>
      </c>
      <c r="R11" s="307">
        <f t="shared" si="1"/>
        <v>10053279</v>
      </c>
    </row>
    <row r="12" spans="1:18" s="11" customFormat="1" ht="15.75">
      <c r="A12" s="91" t="s">
        <v>125</v>
      </c>
      <c r="B12" s="92">
        <f aca="true" t="shared" si="2" ref="B12:I12">B11-K11</f>
        <v>-6088</v>
      </c>
      <c r="C12" s="92">
        <f t="shared" si="2"/>
        <v>2043</v>
      </c>
      <c r="D12" s="92">
        <f t="shared" si="2"/>
        <v>-2875</v>
      </c>
      <c r="E12" s="92">
        <f t="shared" si="2"/>
        <v>-2875317</v>
      </c>
      <c r="F12" s="92">
        <f t="shared" si="2"/>
        <v>-974</v>
      </c>
      <c r="G12" s="92">
        <f t="shared" si="2"/>
        <v>-974268</v>
      </c>
      <c r="H12" s="92">
        <f t="shared" si="2"/>
        <v>5766</v>
      </c>
      <c r="I12" s="92">
        <f t="shared" si="2"/>
        <v>5765809</v>
      </c>
      <c r="J12" s="315" t="s">
        <v>118</v>
      </c>
      <c r="K12" s="312"/>
      <c r="L12" s="312">
        <v>297</v>
      </c>
      <c r="M12" s="312">
        <v>355</v>
      </c>
      <c r="N12" s="312">
        <f>Összesen!Y13</f>
        <v>354903</v>
      </c>
      <c r="O12" s="329">
        <v>700</v>
      </c>
      <c r="P12" s="312">
        <f>Összesen!Z13</f>
        <v>699863</v>
      </c>
      <c r="Q12" s="329">
        <v>355</v>
      </c>
      <c r="R12" s="330">
        <f>Összesen!AA13</f>
        <v>354903</v>
      </c>
    </row>
    <row r="13" spans="1:18" s="11" customFormat="1" ht="15.75">
      <c r="A13" s="91" t="s">
        <v>116</v>
      </c>
      <c r="B13" s="5">
        <v>1170</v>
      </c>
      <c r="C13" s="5">
        <v>6934</v>
      </c>
      <c r="D13" s="5">
        <v>4448</v>
      </c>
      <c r="E13" s="5">
        <f>Összesen!L14</f>
        <v>4448083</v>
      </c>
      <c r="F13" s="5">
        <v>4448</v>
      </c>
      <c r="G13" s="5">
        <f>Összesen!M14</f>
        <v>4448083</v>
      </c>
      <c r="H13" s="5">
        <v>4448</v>
      </c>
      <c r="I13" s="5">
        <f>Összesen!N14</f>
        <v>4448083</v>
      </c>
      <c r="J13" s="315"/>
      <c r="K13" s="312"/>
      <c r="L13" s="312"/>
      <c r="M13" s="312"/>
      <c r="N13" s="312"/>
      <c r="O13" s="329"/>
      <c r="P13" s="312"/>
      <c r="Q13" s="329"/>
      <c r="R13" s="330"/>
    </row>
    <row r="14" spans="1:18" s="11" customFormat="1" ht="15.75">
      <c r="A14" s="91" t="s">
        <v>117</v>
      </c>
      <c r="B14" s="5">
        <v>10827</v>
      </c>
      <c r="C14" s="5">
        <v>355</v>
      </c>
      <c r="D14" s="5"/>
      <c r="E14" s="5">
        <f>Összesen!L15</f>
        <v>0</v>
      </c>
      <c r="F14" s="5">
        <v>345</v>
      </c>
      <c r="G14" s="5">
        <f>Összesen!M15</f>
        <v>344960</v>
      </c>
      <c r="H14" s="5">
        <v>345</v>
      </c>
      <c r="I14" s="5">
        <f>Összesen!N15</f>
        <v>344960</v>
      </c>
      <c r="J14" s="315"/>
      <c r="K14" s="312"/>
      <c r="L14" s="312"/>
      <c r="M14" s="312"/>
      <c r="N14" s="312"/>
      <c r="O14" s="329"/>
      <c r="P14" s="312"/>
      <c r="Q14" s="329"/>
      <c r="R14" s="330"/>
    </row>
    <row r="15" spans="1:18" s="11" customFormat="1" ht="15.75">
      <c r="A15" s="62" t="s">
        <v>150</v>
      </c>
      <c r="B15" s="5"/>
      <c r="C15" s="5"/>
      <c r="D15" s="5"/>
      <c r="E15" s="5"/>
      <c r="F15" s="5"/>
      <c r="G15" s="5"/>
      <c r="H15" s="5"/>
      <c r="I15" s="5"/>
      <c r="J15" s="62" t="s">
        <v>151</v>
      </c>
      <c r="K15" s="79"/>
      <c r="L15" s="79"/>
      <c r="M15" s="79"/>
      <c r="N15" s="79"/>
      <c r="O15" s="79"/>
      <c r="P15" s="79"/>
      <c r="Q15" s="79"/>
      <c r="R15" s="308"/>
    </row>
    <row r="16" spans="1:18" s="11" customFormat="1" ht="15.75">
      <c r="A16" s="89" t="s">
        <v>10</v>
      </c>
      <c r="B16" s="14">
        <f aca="true" t="shared" si="3" ref="B16:I16">B11+B13+B14+B15</f>
        <v>25277</v>
      </c>
      <c r="C16" s="14">
        <f t="shared" si="3"/>
        <v>20700</v>
      </c>
      <c r="D16" s="14">
        <f t="shared" si="3"/>
        <v>18866</v>
      </c>
      <c r="E16" s="14">
        <f t="shared" si="3"/>
        <v>18865898</v>
      </c>
      <c r="F16" s="14">
        <f t="shared" si="3"/>
        <v>20373</v>
      </c>
      <c r="G16" s="14">
        <f t="shared" si="3"/>
        <v>20372708</v>
      </c>
      <c r="H16" s="14">
        <f t="shared" si="3"/>
        <v>20612</v>
      </c>
      <c r="I16" s="14">
        <f t="shared" si="3"/>
        <v>20612131</v>
      </c>
      <c r="J16" s="89" t="s">
        <v>11</v>
      </c>
      <c r="K16" s="14">
        <f aca="true" t="shared" si="4" ref="K16:R16">K11+K12+K15</f>
        <v>19368</v>
      </c>
      <c r="L16" s="14">
        <f t="shared" si="4"/>
        <v>11665</v>
      </c>
      <c r="M16" s="14">
        <f t="shared" si="4"/>
        <v>17648</v>
      </c>
      <c r="N16" s="14">
        <f t="shared" si="4"/>
        <v>17648035</v>
      </c>
      <c r="O16" s="14">
        <f t="shared" si="4"/>
        <v>17254</v>
      </c>
      <c r="P16" s="14">
        <f t="shared" si="4"/>
        <v>17253796</v>
      </c>
      <c r="Q16" s="14">
        <f t="shared" si="4"/>
        <v>10408</v>
      </c>
      <c r="R16" s="309">
        <f t="shared" si="4"/>
        <v>10408182</v>
      </c>
    </row>
    <row r="17" spans="1:17" s="93" customFormat="1" ht="16.5">
      <c r="A17" s="311" t="s">
        <v>119</v>
      </c>
      <c r="B17" s="311"/>
      <c r="C17" s="311"/>
      <c r="D17" s="311"/>
      <c r="E17" s="311"/>
      <c r="F17" s="311"/>
      <c r="G17" s="311"/>
      <c r="H17" s="311"/>
      <c r="I17" s="303"/>
      <c r="J17" s="310" t="s">
        <v>98</v>
      </c>
      <c r="K17" s="310"/>
      <c r="L17" s="310"/>
      <c r="M17" s="310"/>
      <c r="N17" s="310"/>
      <c r="O17" s="310"/>
      <c r="P17" s="310"/>
      <c r="Q17" s="310"/>
    </row>
    <row r="18" spans="1:18" s="11" customFormat="1" ht="31.5">
      <c r="A18" s="88" t="s">
        <v>285</v>
      </c>
      <c r="B18" s="5">
        <v>8797</v>
      </c>
      <c r="C18" s="5">
        <v>22737</v>
      </c>
      <c r="D18" s="5">
        <v>15874</v>
      </c>
      <c r="E18" s="5">
        <f>Összesen!L18</f>
        <v>15874626</v>
      </c>
      <c r="F18" s="5">
        <v>13310</v>
      </c>
      <c r="G18" s="5">
        <f>Összesen!M18</f>
        <v>13309930</v>
      </c>
      <c r="H18" s="5">
        <v>13310</v>
      </c>
      <c r="I18" s="5">
        <f>Összesen!N18</f>
        <v>13309930</v>
      </c>
      <c r="J18" s="88" t="s">
        <v>93</v>
      </c>
      <c r="K18" s="5">
        <v>8145</v>
      </c>
      <c r="L18" s="5">
        <v>3000</v>
      </c>
      <c r="M18" s="5">
        <v>32673</v>
      </c>
      <c r="N18" s="5">
        <f>Összesen!Y18</f>
        <v>32673156</v>
      </c>
      <c r="O18" s="5">
        <v>1070</v>
      </c>
      <c r="P18" s="5">
        <f>Összesen!Z18</f>
        <v>1070000</v>
      </c>
      <c r="Q18" s="5">
        <v>0</v>
      </c>
      <c r="R18" s="306">
        <f>Összesen!AA18</f>
        <v>0</v>
      </c>
    </row>
    <row r="19" spans="1:18" s="11" customFormat="1" ht="15.75">
      <c r="A19" s="88" t="s">
        <v>119</v>
      </c>
      <c r="B19" s="5">
        <v>463</v>
      </c>
      <c r="C19" s="5">
        <v>1409</v>
      </c>
      <c r="D19" s="5"/>
      <c r="E19" s="5">
        <f>Összesen!L19</f>
        <v>0</v>
      </c>
      <c r="F19" s="5">
        <v>2521</v>
      </c>
      <c r="G19" s="5">
        <f>Összesen!M19</f>
        <v>2521120</v>
      </c>
      <c r="H19" s="5">
        <v>2521</v>
      </c>
      <c r="I19" s="5">
        <f>Összesen!N19</f>
        <v>2521120</v>
      </c>
      <c r="J19" s="88" t="s">
        <v>43</v>
      </c>
      <c r="K19" s="5">
        <v>1684</v>
      </c>
      <c r="L19" s="5">
        <v>24675</v>
      </c>
      <c r="M19" s="5">
        <v>45028</v>
      </c>
      <c r="N19" s="5">
        <f>Összesen!Y19</f>
        <v>45027980</v>
      </c>
      <c r="O19" s="5">
        <v>17743</v>
      </c>
      <c r="P19" s="5">
        <f>Összesen!Z19</f>
        <v>17742895</v>
      </c>
      <c r="Q19" s="5">
        <v>15231</v>
      </c>
      <c r="R19" s="306">
        <f>Összesen!AA19</f>
        <v>15230960</v>
      </c>
    </row>
    <row r="20" spans="1:18" s="11" customFormat="1" ht="15.75">
      <c r="A20" s="88" t="s">
        <v>357</v>
      </c>
      <c r="B20" s="5">
        <v>797</v>
      </c>
      <c r="C20" s="5">
        <v>51</v>
      </c>
      <c r="D20" s="5"/>
      <c r="E20" s="5">
        <f>Összesen!L20</f>
        <v>0</v>
      </c>
      <c r="F20" s="5">
        <v>0</v>
      </c>
      <c r="G20" s="5">
        <f>Összesen!M20</f>
        <v>0</v>
      </c>
      <c r="H20" s="5">
        <v>0</v>
      </c>
      <c r="I20" s="5">
        <f>Összesen!N20</f>
        <v>0</v>
      </c>
      <c r="J20" s="88" t="s">
        <v>193</v>
      </c>
      <c r="K20" s="5">
        <v>848</v>
      </c>
      <c r="L20" s="5">
        <v>1109</v>
      </c>
      <c r="M20" s="5"/>
      <c r="N20" s="5">
        <f>Összesen!Y20</f>
        <v>0</v>
      </c>
      <c r="O20" s="5">
        <v>137</v>
      </c>
      <c r="P20" s="5">
        <f>Összesen!Z20</f>
        <v>137067</v>
      </c>
      <c r="Q20" s="5">
        <v>137</v>
      </c>
      <c r="R20" s="306">
        <f>Összesen!AA20</f>
        <v>137067</v>
      </c>
    </row>
    <row r="21" spans="1:18" s="11" customFormat="1" ht="15.75">
      <c r="A21" s="89" t="s">
        <v>79</v>
      </c>
      <c r="B21" s="13">
        <f aca="true" t="shared" si="5" ref="B21:I21">SUM(B18:B20)</f>
        <v>10057</v>
      </c>
      <c r="C21" s="13">
        <f t="shared" si="5"/>
        <v>24197</v>
      </c>
      <c r="D21" s="13">
        <f t="shared" si="5"/>
        <v>15874</v>
      </c>
      <c r="E21" s="13">
        <f t="shared" si="5"/>
        <v>15874626</v>
      </c>
      <c r="F21" s="13">
        <f t="shared" si="5"/>
        <v>15831</v>
      </c>
      <c r="G21" s="13">
        <f t="shared" si="5"/>
        <v>15831050</v>
      </c>
      <c r="H21" s="13">
        <f t="shared" si="5"/>
        <v>15831</v>
      </c>
      <c r="I21" s="13">
        <f t="shared" si="5"/>
        <v>15831050</v>
      </c>
      <c r="J21" s="89" t="s">
        <v>80</v>
      </c>
      <c r="K21" s="13">
        <f aca="true" t="shared" si="6" ref="K21:R21">SUM(K18:K20)</f>
        <v>10677</v>
      </c>
      <c r="L21" s="13">
        <f t="shared" si="6"/>
        <v>28784</v>
      </c>
      <c r="M21" s="13">
        <f t="shared" si="6"/>
        <v>77701</v>
      </c>
      <c r="N21" s="13">
        <f t="shared" si="6"/>
        <v>77701136</v>
      </c>
      <c r="O21" s="13">
        <f t="shared" si="6"/>
        <v>18950</v>
      </c>
      <c r="P21" s="13">
        <f t="shared" si="6"/>
        <v>18949962</v>
      </c>
      <c r="Q21" s="13">
        <f t="shared" si="6"/>
        <v>15368</v>
      </c>
      <c r="R21" s="307">
        <f t="shared" si="6"/>
        <v>15368027</v>
      </c>
    </row>
    <row r="22" spans="1:18" s="11" customFormat="1" ht="15.75">
      <c r="A22" s="91" t="s">
        <v>125</v>
      </c>
      <c r="B22" s="92">
        <f aca="true" t="shared" si="7" ref="B22:I22">B21-K21</f>
        <v>-620</v>
      </c>
      <c r="C22" s="92">
        <f t="shared" si="7"/>
        <v>-4587</v>
      </c>
      <c r="D22" s="92">
        <f t="shared" si="7"/>
        <v>-61827</v>
      </c>
      <c r="E22" s="92">
        <f t="shared" si="7"/>
        <v>-61826510</v>
      </c>
      <c r="F22" s="92">
        <f t="shared" si="7"/>
        <v>-3119</v>
      </c>
      <c r="G22" s="92">
        <f t="shared" si="7"/>
        <v>-3118912</v>
      </c>
      <c r="H22" s="92">
        <f t="shared" si="7"/>
        <v>463</v>
      </c>
      <c r="I22" s="92">
        <f t="shared" si="7"/>
        <v>463023</v>
      </c>
      <c r="J22" s="315" t="s">
        <v>118</v>
      </c>
      <c r="K22" s="312">
        <v>4000</v>
      </c>
      <c r="L22" s="312"/>
      <c r="M22" s="312">
        <v>7270</v>
      </c>
      <c r="N22" s="312">
        <f>Összesen!Y22</f>
        <v>7270000</v>
      </c>
      <c r="O22" s="329">
        <v>0</v>
      </c>
      <c r="P22" s="312">
        <f>Összesen!Z22</f>
        <v>0</v>
      </c>
      <c r="Q22" s="329">
        <v>0</v>
      </c>
      <c r="R22" s="330">
        <f>Összesen!AA22</f>
        <v>0</v>
      </c>
    </row>
    <row r="23" spans="1:18" s="11" customFormat="1" ht="15.75">
      <c r="A23" s="91" t="s">
        <v>116</v>
      </c>
      <c r="B23" s="5"/>
      <c r="C23" s="5"/>
      <c r="D23" s="5"/>
      <c r="E23" s="5">
        <f>Összesen!L23</f>
        <v>0</v>
      </c>
      <c r="F23" s="5">
        <v>0</v>
      </c>
      <c r="G23" s="5">
        <f>Összesen!M23</f>
        <v>0</v>
      </c>
      <c r="H23" s="5"/>
      <c r="I23" s="5">
        <f>Összesen!N23</f>
        <v>0</v>
      </c>
      <c r="J23" s="315"/>
      <c r="K23" s="312"/>
      <c r="L23" s="312"/>
      <c r="M23" s="312"/>
      <c r="N23" s="312"/>
      <c r="O23" s="329"/>
      <c r="P23" s="312"/>
      <c r="Q23" s="329"/>
      <c r="R23" s="330"/>
    </row>
    <row r="24" spans="1:18" s="11" customFormat="1" ht="15.75">
      <c r="A24" s="91" t="s">
        <v>117</v>
      </c>
      <c r="B24" s="5">
        <v>5645</v>
      </c>
      <c r="C24" s="5"/>
      <c r="D24" s="5">
        <v>67879</v>
      </c>
      <c r="E24" s="5">
        <f>Összesen!L24</f>
        <v>67878647</v>
      </c>
      <c r="F24" s="5">
        <v>0</v>
      </c>
      <c r="G24" s="5">
        <f>Összesen!M24</f>
        <v>0</v>
      </c>
      <c r="H24" s="5"/>
      <c r="I24" s="5">
        <f>Összesen!N24</f>
        <v>0</v>
      </c>
      <c r="J24" s="315"/>
      <c r="K24" s="312"/>
      <c r="L24" s="312"/>
      <c r="M24" s="312"/>
      <c r="N24" s="312"/>
      <c r="O24" s="329"/>
      <c r="P24" s="312"/>
      <c r="Q24" s="329"/>
      <c r="R24" s="330"/>
    </row>
    <row r="25" spans="1:18" s="11" customFormat="1" ht="31.5">
      <c r="A25" s="89" t="s">
        <v>12</v>
      </c>
      <c r="B25" s="14">
        <f aca="true" t="shared" si="8" ref="B25:I25">B21+B23+B24</f>
        <v>15702</v>
      </c>
      <c r="C25" s="14">
        <f t="shared" si="8"/>
        <v>24197</v>
      </c>
      <c r="D25" s="14">
        <f t="shared" si="8"/>
        <v>83753</v>
      </c>
      <c r="E25" s="14">
        <f t="shared" si="8"/>
        <v>83753273</v>
      </c>
      <c r="F25" s="14">
        <f t="shared" si="8"/>
        <v>15831</v>
      </c>
      <c r="G25" s="14">
        <f t="shared" si="8"/>
        <v>15831050</v>
      </c>
      <c r="H25" s="14">
        <f t="shared" si="8"/>
        <v>15831</v>
      </c>
      <c r="I25" s="14">
        <f t="shared" si="8"/>
        <v>15831050</v>
      </c>
      <c r="J25" s="89" t="s">
        <v>13</v>
      </c>
      <c r="K25" s="14">
        <f aca="true" t="shared" si="9" ref="K25:R25">K21+K22</f>
        <v>14677</v>
      </c>
      <c r="L25" s="14">
        <f t="shared" si="9"/>
        <v>28784</v>
      </c>
      <c r="M25" s="14">
        <f t="shared" si="9"/>
        <v>84971</v>
      </c>
      <c r="N25" s="14">
        <f t="shared" si="9"/>
        <v>84971136</v>
      </c>
      <c r="O25" s="14">
        <f t="shared" si="9"/>
        <v>18950</v>
      </c>
      <c r="P25" s="14">
        <f t="shared" si="9"/>
        <v>18949962</v>
      </c>
      <c r="Q25" s="14">
        <f t="shared" si="9"/>
        <v>15368</v>
      </c>
      <c r="R25" s="309">
        <f t="shared" si="9"/>
        <v>15368027</v>
      </c>
    </row>
    <row r="26" spans="1:18" s="93" customFormat="1" ht="16.5">
      <c r="A26" s="310" t="s">
        <v>121</v>
      </c>
      <c r="B26" s="310"/>
      <c r="C26" s="310"/>
      <c r="D26" s="310"/>
      <c r="E26" s="310"/>
      <c r="F26" s="310"/>
      <c r="G26" s="310"/>
      <c r="H26" s="310"/>
      <c r="I26" s="123"/>
      <c r="J26" s="310" t="s">
        <v>122</v>
      </c>
      <c r="K26" s="310"/>
      <c r="L26" s="310"/>
      <c r="M26" s="310"/>
      <c r="N26" s="310"/>
      <c r="O26" s="310"/>
      <c r="P26" s="310"/>
      <c r="Q26" s="310"/>
      <c r="R26" s="305"/>
    </row>
    <row r="27" spans="1:18" s="11" customFormat="1" ht="15.75">
      <c r="A27" s="88" t="s">
        <v>123</v>
      </c>
      <c r="B27" s="5">
        <f aca="true" t="shared" si="10" ref="B27:I27">B11+B21</f>
        <v>23337</v>
      </c>
      <c r="C27" s="5">
        <f t="shared" si="10"/>
        <v>37608</v>
      </c>
      <c r="D27" s="5">
        <f t="shared" si="10"/>
        <v>30292</v>
      </c>
      <c r="E27" s="5">
        <f t="shared" si="10"/>
        <v>30292441</v>
      </c>
      <c r="F27" s="5">
        <f t="shared" si="10"/>
        <v>31411</v>
      </c>
      <c r="G27" s="5">
        <f t="shared" si="10"/>
        <v>31410715</v>
      </c>
      <c r="H27" s="5">
        <f t="shared" si="10"/>
        <v>31650</v>
      </c>
      <c r="I27" s="5">
        <f t="shared" si="10"/>
        <v>31650138</v>
      </c>
      <c r="J27" s="88" t="s">
        <v>124</v>
      </c>
      <c r="K27" s="5">
        <f aca="true" t="shared" si="11" ref="K27:O28">K11+K21</f>
        <v>30045</v>
      </c>
      <c r="L27" s="5">
        <f t="shared" si="11"/>
        <v>40152</v>
      </c>
      <c r="M27" s="5">
        <f>M11+M21</f>
        <v>94994</v>
      </c>
      <c r="N27" s="5">
        <f t="shared" si="11"/>
        <v>94994268</v>
      </c>
      <c r="O27" s="5">
        <f t="shared" si="11"/>
        <v>35504</v>
      </c>
      <c r="P27" s="5">
        <f aca="true" t="shared" si="12" ref="P27:R28">P11+P21</f>
        <v>35503895</v>
      </c>
      <c r="Q27" s="5">
        <f t="shared" si="12"/>
        <v>25421</v>
      </c>
      <c r="R27" s="306">
        <f t="shared" si="12"/>
        <v>25421306</v>
      </c>
    </row>
    <row r="28" spans="1:18" s="11" customFormat="1" ht="15.75">
      <c r="A28" s="91" t="s">
        <v>125</v>
      </c>
      <c r="B28" s="92">
        <f aca="true" t="shared" si="13" ref="B28:I28">B27-K27</f>
        <v>-6708</v>
      </c>
      <c r="C28" s="92">
        <f t="shared" si="13"/>
        <v>-2544</v>
      </c>
      <c r="D28" s="92">
        <f t="shared" si="13"/>
        <v>-64702</v>
      </c>
      <c r="E28" s="92">
        <f t="shared" si="13"/>
        <v>-64701827</v>
      </c>
      <c r="F28" s="92">
        <f t="shared" si="13"/>
        <v>-4093</v>
      </c>
      <c r="G28" s="92">
        <f t="shared" si="13"/>
        <v>-4093180</v>
      </c>
      <c r="H28" s="92">
        <f t="shared" si="13"/>
        <v>6229</v>
      </c>
      <c r="I28" s="92">
        <f t="shared" si="13"/>
        <v>6228832</v>
      </c>
      <c r="J28" s="315" t="s">
        <v>118</v>
      </c>
      <c r="K28" s="312">
        <f t="shared" si="11"/>
        <v>4000</v>
      </c>
      <c r="L28" s="312">
        <f t="shared" si="11"/>
        <v>297</v>
      </c>
      <c r="M28" s="312">
        <f>M12+M22</f>
        <v>7625</v>
      </c>
      <c r="N28" s="312">
        <f t="shared" si="11"/>
        <v>7624903</v>
      </c>
      <c r="O28" s="312">
        <f>O12+O22</f>
        <v>700</v>
      </c>
      <c r="P28" s="312">
        <f t="shared" si="12"/>
        <v>699863</v>
      </c>
      <c r="Q28" s="312">
        <f t="shared" si="12"/>
        <v>355</v>
      </c>
      <c r="R28" s="330">
        <f t="shared" si="12"/>
        <v>354903</v>
      </c>
    </row>
    <row r="29" spans="1:18" s="11" customFormat="1" ht="15.75">
      <c r="A29" s="91" t="s">
        <v>116</v>
      </c>
      <c r="B29" s="5">
        <f aca="true" t="shared" si="14" ref="B29:E30">B13+B23</f>
        <v>1170</v>
      </c>
      <c r="C29" s="5">
        <f t="shared" si="14"/>
        <v>6934</v>
      </c>
      <c r="D29" s="5">
        <f>D13+D23</f>
        <v>4448</v>
      </c>
      <c r="E29" s="5">
        <f t="shared" si="14"/>
        <v>4448083</v>
      </c>
      <c r="F29" s="5">
        <f aca="true" t="shared" si="15" ref="F29:I30">F13+F23</f>
        <v>4448</v>
      </c>
      <c r="G29" s="5">
        <f t="shared" si="15"/>
        <v>4448083</v>
      </c>
      <c r="H29" s="5">
        <f t="shared" si="15"/>
        <v>4448</v>
      </c>
      <c r="I29" s="5">
        <f t="shared" si="15"/>
        <v>4448083</v>
      </c>
      <c r="J29" s="315"/>
      <c r="K29" s="312"/>
      <c r="L29" s="312"/>
      <c r="M29" s="312"/>
      <c r="N29" s="312"/>
      <c r="O29" s="312"/>
      <c r="P29" s="312"/>
      <c r="Q29" s="312"/>
      <c r="R29" s="330"/>
    </row>
    <row r="30" spans="1:18" s="11" customFormat="1" ht="15.75">
      <c r="A30" s="91" t="s">
        <v>117</v>
      </c>
      <c r="B30" s="5">
        <f t="shared" si="14"/>
        <v>16472</v>
      </c>
      <c r="C30" s="5">
        <f t="shared" si="14"/>
        <v>355</v>
      </c>
      <c r="D30" s="5">
        <f>D14+D24</f>
        <v>67879</v>
      </c>
      <c r="E30" s="5">
        <f t="shared" si="14"/>
        <v>67878647</v>
      </c>
      <c r="F30" s="5">
        <f t="shared" si="15"/>
        <v>345</v>
      </c>
      <c r="G30" s="5">
        <f t="shared" si="15"/>
        <v>344960</v>
      </c>
      <c r="H30" s="5">
        <f t="shared" si="15"/>
        <v>345</v>
      </c>
      <c r="I30" s="5">
        <f t="shared" si="15"/>
        <v>344960</v>
      </c>
      <c r="J30" s="315"/>
      <c r="K30" s="312"/>
      <c r="L30" s="312"/>
      <c r="M30" s="312"/>
      <c r="N30" s="312"/>
      <c r="O30" s="312"/>
      <c r="P30" s="312"/>
      <c r="Q30" s="312"/>
      <c r="R30" s="330"/>
    </row>
    <row r="31" spans="1:18" s="11" customFormat="1" ht="15.75">
      <c r="A31" s="62" t="s">
        <v>150</v>
      </c>
      <c r="B31" s="5">
        <f aca="true" t="shared" si="16" ref="B31:I31">B15</f>
        <v>0</v>
      </c>
      <c r="C31" s="5">
        <f t="shared" si="16"/>
        <v>0</v>
      </c>
      <c r="D31" s="5">
        <f t="shared" si="16"/>
        <v>0</v>
      </c>
      <c r="E31" s="5">
        <f t="shared" si="16"/>
        <v>0</v>
      </c>
      <c r="F31" s="5">
        <f t="shared" si="16"/>
        <v>0</v>
      </c>
      <c r="G31" s="5">
        <f t="shared" si="16"/>
        <v>0</v>
      </c>
      <c r="H31" s="5">
        <f t="shared" si="16"/>
        <v>0</v>
      </c>
      <c r="I31" s="5">
        <f t="shared" si="16"/>
        <v>0</v>
      </c>
      <c r="J31" s="62" t="s">
        <v>151</v>
      </c>
      <c r="K31" s="79">
        <f aca="true" t="shared" si="17" ref="K31:R31">K15</f>
        <v>0</v>
      </c>
      <c r="L31" s="79">
        <f t="shared" si="17"/>
        <v>0</v>
      </c>
      <c r="M31" s="79">
        <f t="shared" si="17"/>
        <v>0</v>
      </c>
      <c r="N31" s="79">
        <f t="shared" si="17"/>
        <v>0</v>
      </c>
      <c r="O31" s="79">
        <f t="shared" si="17"/>
        <v>0</v>
      </c>
      <c r="P31" s="79">
        <f t="shared" si="17"/>
        <v>0</v>
      </c>
      <c r="Q31" s="79">
        <f t="shared" si="17"/>
        <v>0</v>
      </c>
      <c r="R31" s="308">
        <f t="shared" si="17"/>
        <v>0</v>
      </c>
    </row>
    <row r="32" spans="1:18" s="11" customFormat="1" ht="15.75">
      <c r="A32" s="87" t="s">
        <v>7</v>
      </c>
      <c r="B32" s="14">
        <f aca="true" t="shared" si="18" ref="B32:I32">B27+B29+B30+B31</f>
        <v>40979</v>
      </c>
      <c r="C32" s="14">
        <f t="shared" si="18"/>
        <v>44897</v>
      </c>
      <c r="D32" s="14">
        <f t="shared" si="18"/>
        <v>102619</v>
      </c>
      <c r="E32" s="14">
        <f t="shared" si="18"/>
        <v>102619171</v>
      </c>
      <c r="F32" s="14">
        <f t="shared" si="18"/>
        <v>36204</v>
      </c>
      <c r="G32" s="14">
        <f t="shared" si="18"/>
        <v>36203758</v>
      </c>
      <c r="H32" s="14">
        <f t="shared" si="18"/>
        <v>36443</v>
      </c>
      <c r="I32" s="14">
        <f t="shared" si="18"/>
        <v>36443181</v>
      </c>
      <c r="J32" s="87" t="s">
        <v>8</v>
      </c>
      <c r="K32" s="14">
        <f aca="true" t="shared" si="19" ref="K32:R32">SUM(K27:K31)</f>
        <v>34045</v>
      </c>
      <c r="L32" s="14">
        <f t="shared" si="19"/>
        <v>40449</v>
      </c>
      <c r="M32" s="14">
        <f t="shared" si="19"/>
        <v>102619</v>
      </c>
      <c r="N32" s="14">
        <f t="shared" si="19"/>
        <v>102619171</v>
      </c>
      <c r="O32" s="14">
        <f t="shared" si="19"/>
        <v>36204</v>
      </c>
      <c r="P32" s="14">
        <f t="shared" si="19"/>
        <v>36203758</v>
      </c>
      <c r="Q32" s="14">
        <f t="shared" si="19"/>
        <v>25776</v>
      </c>
      <c r="R32" s="309">
        <f t="shared" si="19"/>
        <v>25776209</v>
      </c>
    </row>
  </sheetData>
  <sheetProtection/>
  <mergeCells count="44">
    <mergeCell ref="A1:N1"/>
    <mergeCell ref="A2:N2"/>
    <mergeCell ref="J12:J14"/>
    <mergeCell ref="K12:K14"/>
    <mergeCell ref="L12:L14"/>
    <mergeCell ref="J5:Q5"/>
    <mergeCell ref="A5:H5"/>
    <mergeCell ref="P12:P14"/>
    <mergeCell ref="N12:N14"/>
    <mergeCell ref="A9:A10"/>
    <mergeCell ref="B9:B10"/>
    <mergeCell ref="C9:C10"/>
    <mergeCell ref="E9:E10"/>
    <mergeCell ref="J22:J24"/>
    <mergeCell ref="I9:I10"/>
    <mergeCell ref="K22:K24"/>
    <mergeCell ref="J17:Q17"/>
    <mergeCell ref="A17:H17"/>
    <mergeCell ref="P22:P24"/>
    <mergeCell ref="D9:D10"/>
    <mergeCell ref="G9:G10"/>
    <mergeCell ref="M28:M30"/>
    <mergeCell ref="J28:J30"/>
    <mergeCell ref="K28:K30"/>
    <mergeCell ref="L28:L30"/>
    <mergeCell ref="M12:M14"/>
    <mergeCell ref="M22:M24"/>
    <mergeCell ref="J26:Q26"/>
    <mergeCell ref="A26:H26"/>
    <mergeCell ref="F9:F10"/>
    <mergeCell ref="H9:H10"/>
    <mergeCell ref="O12:O14"/>
    <mergeCell ref="Q12:Q14"/>
    <mergeCell ref="O22:O24"/>
    <mergeCell ref="L22:L24"/>
    <mergeCell ref="N22:N24"/>
    <mergeCell ref="Q22:Q24"/>
    <mergeCell ref="N28:N30"/>
    <mergeCell ref="Q28:Q30"/>
    <mergeCell ref="R12:R14"/>
    <mergeCell ref="R22:R24"/>
    <mergeCell ref="R28:R30"/>
    <mergeCell ref="P28:P30"/>
    <mergeCell ref="O28:O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7109375" style="71" customWidth="1"/>
    <col min="2" max="2" width="43.421875" style="71" customWidth="1"/>
    <col min="3" max="3" width="19.7109375" style="71" customWidth="1"/>
    <col min="4" max="4" width="9.140625" style="71" customWidth="1"/>
    <col min="5" max="5" width="10.140625" style="71" bestFit="1" customWidth="1"/>
    <col min="6" max="7" width="9.140625" style="71" customWidth="1"/>
    <col min="8" max="8" width="10.57421875" style="71" bestFit="1" customWidth="1"/>
    <col min="9" max="16384" width="9.140625" style="71" customWidth="1"/>
  </cols>
  <sheetData>
    <row r="1" spans="1:3" s="16" customFormat="1" ht="45" customHeight="1">
      <c r="A1" s="333" t="s">
        <v>824</v>
      </c>
      <c r="B1" s="333"/>
      <c r="C1" s="333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290"/>
    </row>
    <row r="5" spans="1:3" s="10" customFormat="1" ht="15.75">
      <c r="A5" s="1">
        <v>2</v>
      </c>
      <c r="B5" s="6" t="s">
        <v>801</v>
      </c>
      <c r="C5" s="292">
        <v>5170977</v>
      </c>
    </row>
    <row r="6" spans="1:3" s="10" customFormat="1" ht="15.75">
      <c r="A6" s="1">
        <v>3</v>
      </c>
      <c r="B6" s="116" t="s">
        <v>276</v>
      </c>
      <c r="C6" s="291">
        <f>Összesen!N7</f>
        <v>9352585</v>
      </c>
    </row>
    <row r="7" spans="1:3" s="10" customFormat="1" ht="25.5">
      <c r="A7" s="1">
        <v>4</v>
      </c>
      <c r="B7" s="116" t="s">
        <v>285</v>
      </c>
      <c r="C7" s="291">
        <f>Összesen!N18</f>
        <v>13309930</v>
      </c>
    </row>
    <row r="8" spans="1:3" s="10" customFormat="1" ht="15.75">
      <c r="A8" s="1">
        <v>5</v>
      </c>
      <c r="B8" s="116" t="s">
        <v>298</v>
      </c>
      <c r="C8" s="291">
        <f>Összesen!N8</f>
        <v>4747137</v>
      </c>
    </row>
    <row r="9" spans="1:3" s="10" customFormat="1" ht="15.75">
      <c r="A9" s="1">
        <v>6</v>
      </c>
      <c r="B9" s="116" t="s">
        <v>42</v>
      </c>
      <c r="C9" s="291">
        <f>Összesen!N9</f>
        <v>1418966</v>
      </c>
    </row>
    <row r="10" spans="1:3" s="10" customFormat="1" ht="15.75">
      <c r="A10" s="1">
        <v>7</v>
      </c>
      <c r="B10" s="116" t="s">
        <v>119</v>
      </c>
      <c r="C10" s="291">
        <f>Összesen!N19</f>
        <v>2521120</v>
      </c>
    </row>
    <row r="11" spans="1:3" s="10" customFormat="1" ht="15.75">
      <c r="A11" s="1">
        <v>8</v>
      </c>
      <c r="B11" s="116" t="s">
        <v>356</v>
      </c>
      <c r="C11" s="291">
        <f>Összesen!N10</f>
        <v>300400</v>
      </c>
    </row>
    <row r="12" spans="1:3" s="10" customFormat="1" ht="15.75">
      <c r="A12" s="1">
        <v>9</v>
      </c>
      <c r="B12" s="116" t="s">
        <v>357</v>
      </c>
      <c r="C12" s="291">
        <f>Összesen!N20</f>
        <v>0</v>
      </c>
    </row>
    <row r="13" spans="1:3" s="10" customFormat="1" ht="15.75">
      <c r="A13" s="1">
        <v>10</v>
      </c>
      <c r="B13" s="116" t="s">
        <v>367</v>
      </c>
      <c r="C13" s="291"/>
    </row>
    <row r="14" spans="1:3" s="10" customFormat="1" ht="15.75">
      <c r="A14" s="1">
        <v>11</v>
      </c>
      <c r="B14" s="116" t="s">
        <v>368</v>
      </c>
      <c r="C14" s="291">
        <f>Összesen!N23</f>
        <v>0</v>
      </c>
    </row>
    <row r="15" spans="1:3" s="10" customFormat="1" ht="15.75">
      <c r="A15" s="1">
        <v>12</v>
      </c>
      <c r="B15" s="116" t="s">
        <v>365</v>
      </c>
      <c r="C15" s="291">
        <f>Összesen!N30</f>
        <v>344960</v>
      </c>
    </row>
    <row r="16" spans="1:3" s="10" customFormat="1" ht="15.75">
      <c r="A16" s="1">
        <v>13</v>
      </c>
      <c r="B16" s="116" t="s">
        <v>366</v>
      </c>
      <c r="C16" s="291">
        <f>Összesen!N24</f>
        <v>0</v>
      </c>
    </row>
    <row r="17" spans="1:3" s="10" customFormat="1" ht="15.75">
      <c r="A17" s="1">
        <v>14</v>
      </c>
      <c r="B17" s="116" t="s">
        <v>802</v>
      </c>
      <c r="C17" s="291"/>
    </row>
    <row r="18" spans="1:3" s="10" customFormat="1" ht="15.75">
      <c r="A18" s="1">
        <v>15</v>
      </c>
      <c r="B18" s="70" t="s">
        <v>7</v>
      </c>
      <c r="C18" s="291">
        <f>SUM(C6:C17)</f>
        <v>31995098</v>
      </c>
    </row>
    <row r="19" spans="1:3" s="10" customFormat="1" ht="15.75">
      <c r="A19" s="1">
        <v>16</v>
      </c>
      <c r="B19" s="69" t="s">
        <v>34</v>
      </c>
      <c r="C19" s="291">
        <f>Összesen!AA7</f>
        <v>3298750</v>
      </c>
    </row>
    <row r="20" spans="1:3" s="10" customFormat="1" ht="25.5">
      <c r="A20" s="1">
        <v>17</v>
      </c>
      <c r="B20" s="69" t="s">
        <v>74</v>
      </c>
      <c r="C20" s="291">
        <f>Összesen!AA8</f>
        <v>809350</v>
      </c>
    </row>
    <row r="21" spans="1:3" s="10" customFormat="1" ht="15.75">
      <c r="A21" s="1">
        <v>18</v>
      </c>
      <c r="B21" s="69" t="s">
        <v>75</v>
      </c>
      <c r="C21" s="291">
        <f>Összesen!AA9</f>
        <v>4403325</v>
      </c>
    </row>
    <row r="22" spans="1:3" s="10" customFormat="1" ht="15.75">
      <c r="A22" s="1">
        <v>19</v>
      </c>
      <c r="B22" s="69" t="s">
        <v>76</v>
      </c>
      <c r="C22" s="291">
        <f>Összesen!AA10</f>
        <v>130000</v>
      </c>
    </row>
    <row r="23" spans="1:3" s="10" customFormat="1" ht="15.75">
      <c r="A23" s="1">
        <v>20</v>
      </c>
      <c r="B23" s="69" t="s">
        <v>77</v>
      </c>
      <c r="C23" s="291">
        <f>Összesen!AA11</f>
        <v>1411854</v>
      </c>
    </row>
    <row r="24" spans="1:3" s="10" customFormat="1" ht="15.75">
      <c r="A24" s="1">
        <v>21</v>
      </c>
      <c r="B24" s="69" t="s">
        <v>93</v>
      </c>
      <c r="C24" s="291">
        <f>Összesen!AA18</f>
        <v>0</v>
      </c>
    </row>
    <row r="25" spans="1:3" s="10" customFormat="1" ht="15.75">
      <c r="A25" s="1">
        <v>22</v>
      </c>
      <c r="B25" s="69" t="s">
        <v>43</v>
      </c>
      <c r="C25" s="291">
        <f>Összesen!AA19</f>
        <v>15230960</v>
      </c>
    </row>
    <row r="26" spans="1:3" s="10" customFormat="1" ht="15.75">
      <c r="A26" s="1">
        <v>23</v>
      </c>
      <c r="B26" s="69" t="s">
        <v>193</v>
      </c>
      <c r="C26" s="291">
        <f>Összesen!AA20</f>
        <v>137067</v>
      </c>
    </row>
    <row r="27" spans="1:3" s="10" customFormat="1" ht="15.75">
      <c r="A27" s="1">
        <v>24</v>
      </c>
      <c r="B27" s="69" t="s">
        <v>87</v>
      </c>
      <c r="C27" s="291">
        <f>Összesen!AA28</f>
        <v>354903</v>
      </c>
    </row>
    <row r="28" spans="1:3" s="10" customFormat="1" ht="15.75">
      <c r="A28" s="1">
        <v>25</v>
      </c>
      <c r="B28" s="69" t="s">
        <v>94</v>
      </c>
      <c r="C28" s="291">
        <f>Összesen!AA24</f>
        <v>0</v>
      </c>
    </row>
    <row r="29" spans="1:3" s="10" customFormat="1" ht="15.75">
      <c r="A29" s="1">
        <v>26</v>
      </c>
      <c r="B29" s="116" t="s">
        <v>802</v>
      </c>
      <c r="C29" s="291">
        <v>987371</v>
      </c>
    </row>
    <row r="30" spans="1:3" s="10" customFormat="1" ht="15.75">
      <c r="A30" s="1">
        <v>27</v>
      </c>
      <c r="B30" s="70" t="s">
        <v>8</v>
      </c>
      <c r="C30" s="291">
        <f>SUM(C19:C29)</f>
        <v>26763580</v>
      </c>
    </row>
    <row r="31" spans="1:8" ht="15.75">
      <c r="A31" s="1">
        <v>28</v>
      </c>
      <c r="B31" s="70" t="s">
        <v>100</v>
      </c>
      <c r="C31" s="14">
        <f>C5+C18-C30</f>
        <v>10402495</v>
      </c>
      <c r="H31" s="125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55">
      <selection activeCell="A4" sqref="A4:A88"/>
    </sheetView>
  </sheetViews>
  <sheetFormatPr defaultColWidth="12.00390625" defaultRowHeight="15"/>
  <cols>
    <col min="1" max="1" width="5.7109375" style="155" customWidth="1"/>
    <col min="2" max="2" width="41.421875" style="156" customWidth="1"/>
    <col min="3" max="4" width="21.140625" style="156" customWidth="1"/>
    <col min="5" max="16384" width="12.00390625" style="156" customWidth="1"/>
  </cols>
  <sheetData>
    <row r="1" spans="1:7" s="154" customFormat="1" ht="17.25" customHeight="1">
      <c r="A1" s="334" t="s">
        <v>579</v>
      </c>
      <c r="B1" s="334"/>
      <c r="C1" s="334"/>
      <c r="D1" s="334"/>
      <c r="E1" s="153"/>
      <c r="F1" s="153"/>
      <c r="G1" s="153"/>
    </row>
    <row r="2" ht="11.25" customHeight="1"/>
    <row r="3" spans="1:4" s="155" customFormat="1" ht="13.5" customHeight="1">
      <c r="A3" s="157"/>
      <c r="B3" s="158" t="s">
        <v>0</v>
      </c>
      <c r="C3" s="158" t="s">
        <v>1</v>
      </c>
      <c r="D3" s="158" t="s">
        <v>2</v>
      </c>
    </row>
    <row r="4" spans="1:4" ht="15.75">
      <c r="A4" s="159">
        <v>1</v>
      </c>
      <c r="B4" s="160" t="s">
        <v>9</v>
      </c>
      <c r="C4" s="161">
        <v>42369</v>
      </c>
      <c r="D4" s="161">
        <v>42735</v>
      </c>
    </row>
    <row r="5" spans="1:4" ht="15.75">
      <c r="A5" s="159">
        <v>2</v>
      </c>
      <c r="B5" s="160" t="s">
        <v>580</v>
      </c>
      <c r="C5" s="161"/>
      <c r="D5" s="161"/>
    </row>
    <row r="6" spans="1:4" ht="12.75">
      <c r="A6" s="159">
        <v>3</v>
      </c>
      <c r="B6" s="162" t="s">
        <v>581</v>
      </c>
      <c r="C6" s="162">
        <f>SUM(C7:C8)</f>
        <v>0</v>
      </c>
      <c r="D6" s="162">
        <f>SUM(D7:D8)</f>
        <v>0</v>
      </c>
    </row>
    <row r="7" spans="1:4" ht="12.75">
      <c r="A7" s="159">
        <v>4</v>
      </c>
      <c r="B7" s="163" t="s">
        <v>582</v>
      </c>
      <c r="C7" s="163">
        <v>0</v>
      </c>
      <c r="D7" s="163">
        <v>0</v>
      </c>
    </row>
    <row r="8" spans="1:4" ht="12.75">
      <c r="A8" s="159">
        <v>5</v>
      </c>
      <c r="B8" s="163" t="s">
        <v>583</v>
      </c>
      <c r="C8" s="163">
        <v>0</v>
      </c>
      <c r="D8" s="163">
        <v>0</v>
      </c>
    </row>
    <row r="9" spans="1:4" ht="12.75">
      <c r="A9" s="159">
        <v>6</v>
      </c>
      <c r="B9" s="162" t="s">
        <v>584</v>
      </c>
      <c r="C9" s="162">
        <f>SUM(C10:C12)</f>
        <v>148630855</v>
      </c>
      <c r="D9" s="162">
        <f>SUM(D10:D12)</f>
        <v>150881337</v>
      </c>
    </row>
    <row r="10" spans="1:4" ht="12.75">
      <c r="A10" s="159">
        <v>7</v>
      </c>
      <c r="B10" s="164" t="s">
        <v>585</v>
      </c>
      <c r="C10" s="163">
        <v>143972390</v>
      </c>
      <c r="D10" s="163">
        <v>145799404</v>
      </c>
    </row>
    <row r="11" spans="1:4" ht="12.75">
      <c r="A11" s="159">
        <v>8</v>
      </c>
      <c r="B11" s="164" t="s">
        <v>586</v>
      </c>
      <c r="C11" s="163">
        <v>3201765</v>
      </c>
      <c r="D11" s="163">
        <v>2975233</v>
      </c>
    </row>
    <row r="12" spans="1:4" ht="12.75">
      <c r="A12" s="159">
        <v>9</v>
      </c>
      <c r="B12" s="163" t="s">
        <v>587</v>
      </c>
      <c r="C12" s="163">
        <v>1456700</v>
      </c>
      <c r="D12" s="163">
        <v>2106700</v>
      </c>
    </row>
    <row r="13" spans="1:4" ht="12.75">
      <c r="A13" s="159">
        <v>10</v>
      </c>
      <c r="B13" s="162" t="s">
        <v>588</v>
      </c>
      <c r="C13" s="162">
        <f>SUM(C14:C14)</f>
        <v>100000</v>
      </c>
      <c r="D13" s="162">
        <f>SUM(D14:D14)</f>
        <v>100000</v>
      </c>
    </row>
    <row r="14" spans="1:4" ht="12.75">
      <c r="A14" s="159">
        <v>11</v>
      </c>
      <c r="B14" s="164" t="s">
        <v>589</v>
      </c>
      <c r="C14" s="163">
        <v>100000</v>
      </c>
      <c r="D14" s="163">
        <v>100000</v>
      </c>
    </row>
    <row r="15" spans="1:4" ht="12.75">
      <c r="A15" s="159">
        <v>12</v>
      </c>
      <c r="B15" s="162" t="s">
        <v>590</v>
      </c>
      <c r="C15" s="162">
        <f>SUM(C16:C16)</f>
        <v>0</v>
      </c>
      <c r="D15" s="162">
        <f>SUM(D16:D16)</f>
        <v>0</v>
      </c>
    </row>
    <row r="16" spans="1:4" ht="12.75">
      <c r="A16" s="159">
        <v>13</v>
      </c>
      <c r="B16" s="164" t="s">
        <v>591</v>
      </c>
      <c r="C16" s="163">
        <v>0</v>
      </c>
      <c r="D16" s="163">
        <v>0</v>
      </c>
    </row>
    <row r="17" spans="1:4" ht="37.5" customHeight="1">
      <c r="A17" s="159">
        <v>14</v>
      </c>
      <c r="B17" s="165" t="s">
        <v>592</v>
      </c>
      <c r="C17" s="166">
        <f>C9+C13+C15+C6</f>
        <v>148730855</v>
      </c>
      <c r="D17" s="166">
        <f>D9+D13+D15+D6</f>
        <v>150981337</v>
      </c>
    </row>
    <row r="18" spans="1:4" ht="13.5">
      <c r="A18" s="159">
        <v>15</v>
      </c>
      <c r="B18" s="167" t="s">
        <v>593</v>
      </c>
      <c r="C18" s="168">
        <f>C19</f>
        <v>0</v>
      </c>
      <c r="D18" s="168">
        <f>D19</f>
        <v>0</v>
      </c>
    </row>
    <row r="19" spans="1:4" ht="12.75">
      <c r="A19" s="159">
        <v>16</v>
      </c>
      <c r="B19" s="169" t="s">
        <v>594</v>
      </c>
      <c r="C19" s="164">
        <v>0</v>
      </c>
      <c r="D19" s="164">
        <v>0</v>
      </c>
    </row>
    <row r="20" spans="1:4" ht="12.75">
      <c r="A20" s="159">
        <v>17</v>
      </c>
      <c r="B20" s="162" t="s">
        <v>595</v>
      </c>
      <c r="C20" s="162">
        <f>C21</f>
        <v>0</v>
      </c>
      <c r="D20" s="162">
        <f>D21</f>
        <v>0</v>
      </c>
    </row>
    <row r="21" spans="1:4" ht="12.75">
      <c r="A21" s="159">
        <v>18</v>
      </c>
      <c r="B21" s="164" t="s">
        <v>596</v>
      </c>
      <c r="C21" s="163">
        <v>0</v>
      </c>
      <c r="D21" s="163">
        <v>0</v>
      </c>
    </row>
    <row r="22" spans="1:4" ht="28.5">
      <c r="A22" s="159">
        <v>19</v>
      </c>
      <c r="B22" s="165" t="s">
        <v>597</v>
      </c>
      <c r="C22" s="170">
        <f>SUM(C18,C20)</f>
        <v>0</v>
      </c>
      <c r="D22" s="170">
        <f>SUM(D18,D20)</f>
        <v>0</v>
      </c>
    </row>
    <row r="23" spans="1:4" ht="12.75">
      <c r="A23" s="159">
        <v>20</v>
      </c>
      <c r="B23" s="162" t="s">
        <v>598</v>
      </c>
      <c r="C23" s="162">
        <f>SUM(C24:C25)</f>
        <v>5170977</v>
      </c>
      <c r="D23" s="162">
        <f>SUM(D24:D25)</f>
        <v>10402495</v>
      </c>
    </row>
    <row r="24" spans="1:4" ht="12.75">
      <c r="A24" s="159">
        <v>21</v>
      </c>
      <c r="B24" s="164" t="s">
        <v>599</v>
      </c>
      <c r="C24" s="163">
        <v>0</v>
      </c>
      <c r="D24" s="163">
        <v>0</v>
      </c>
    </row>
    <row r="25" spans="1:4" ht="12.75">
      <c r="A25" s="159">
        <v>22</v>
      </c>
      <c r="B25" s="164" t="s">
        <v>600</v>
      </c>
      <c r="C25" s="163">
        <v>5170977</v>
      </c>
      <c r="D25" s="163">
        <v>10402495</v>
      </c>
    </row>
    <row r="26" spans="1:4" ht="12.75">
      <c r="A26" s="159">
        <v>23</v>
      </c>
      <c r="B26" s="162" t="s">
        <v>601</v>
      </c>
      <c r="C26" s="162">
        <f>SUM(C27,C28,C29,C30,C32,C34)</f>
        <v>191281</v>
      </c>
      <c r="D26" s="162">
        <f>SUM(D27,D28,D29,D30,D32,D34)</f>
        <v>177311</v>
      </c>
    </row>
    <row r="27" spans="1:4" ht="12.75">
      <c r="A27" s="159">
        <v>24</v>
      </c>
      <c r="B27" s="164" t="s">
        <v>602</v>
      </c>
      <c r="C27" s="163">
        <v>191281</v>
      </c>
      <c r="D27" s="163">
        <v>177311</v>
      </c>
    </row>
    <row r="28" spans="1:4" ht="12.75">
      <c r="A28" s="159">
        <v>25</v>
      </c>
      <c r="B28" s="164" t="s">
        <v>603</v>
      </c>
      <c r="C28" s="163">
        <v>0</v>
      </c>
      <c r="D28" s="163">
        <v>0</v>
      </c>
    </row>
    <row r="29" spans="1:4" ht="12.75">
      <c r="A29" s="159">
        <v>26</v>
      </c>
      <c r="B29" s="164" t="s">
        <v>604</v>
      </c>
      <c r="C29" s="163">
        <v>0</v>
      </c>
      <c r="D29" s="163">
        <v>0</v>
      </c>
    </row>
    <row r="30" spans="1:4" ht="12.75">
      <c r="A30" s="159">
        <v>27</v>
      </c>
      <c r="B30" s="164" t="s">
        <v>605</v>
      </c>
      <c r="C30" s="163">
        <v>0</v>
      </c>
      <c r="D30" s="163">
        <v>0</v>
      </c>
    </row>
    <row r="31" spans="1:4" ht="12.75">
      <c r="A31" s="159">
        <v>28</v>
      </c>
      <c r="B31" s="164" t="s">
        <v>606</v>
      </c>
      <c r="C31" s="163">
        <v>0</v>
      </c>
      <c r="D31" s="163">
        <v>0</v>
      </c>
    </row>
    <row r="32" spans="1:4" ht="12.75">
      <c r="A32" s="159">
        <v>29</v>
      </c>
      <c r="B32" s="164" t="s">
        <v>607</v>
      </c>
      <c r="C32" s="163">
        <v>0</v>
      </c>
      <c r="D32" s="163">
        <v>0</v>
      </c>
    </row>
    <row r="33" spans="1:4" ht="12.75">
      <c r="A33" s="159">
        <v>30</v>
      </c>
      <c r="B33" s="164" t="s">
        <v>608</v>
      </c>
      <c r="C33" s="163">
        <v>0</v>
      </c>
      <c r="D33" s="163">
        <v>0</v>
      </c>
    </row>
    <row r="34" spans="1:4" ht="12.75">
      <c r="A34" s="159">
        <v>31</v>
      </c>
      <c r="B34" s="164" t="s">
        <v>609</v>
      </c>
      <c r="C34" s="163">
        <v>0</v>
      </c>
      <c r="D34" s="163">
        <v>0</v>
      </c>
    </row>
    <row r="35" spans="1:4" ht="12.75">
      <c r="A35" s="159">
        <v>32</v>
      </c>
      <c r="B35" s="162" t="s">
        <v>610</v>
      </c>
      <c r="C35" s="162">
        <f>SUM(C36,C37,C39,C41)</f>
        <v>29930</v>
      </c>
      <c r="D35" s="162">
        <f>SUM(D36,D37,D39,D41)</f>
        <v>0</v>
      </c>
    </row>
    <row r="36" spans="1:4" ht="12.75">
      <c r="A36" s="159">
        <v>33</v>
      </c>
      <c r="B36" s="164" t="s">
        <v>611</v>
      </c>
      <c r="C36" s="163">
        <v>29930</v>
      </c>
      <c r="D36" s="163">
        <v>0</v>
      </c>
    </row>
    <row r="37" spans="1:4" ht="12.75">
      <c r="A37" s="159">
        <v>34</v>
      </c>
      <c r="B37" s="164" t="s">
        <v>612</v>
      </c>
      <c r="C37" s="163">
        <v>0</v>
      </c>
      <c r="D37" s="163">
        <v>0</v>
      </c>
    </row>
    <row r="38" spans="1:4" ht="12.75">
      <c r="A38" s="159">
        <v>35</v>
      </c>
      <c r="B38" s="164" t="s">
        <v>606</v>
      </c>
      <c r="C38" s="163">
        <v>0</v>
      </c>
      <c r="D38" s="163">
        <v>0</v>
      </c>
    </row>
    <row r="39" spans="1:4" ht="12.75">
      <c r="A39" s="159">
        <v>36</v>
      </c>
      <c r="B39" s="164" t="s">
        <v>613</v>
      </c>
      <c r="C39" s="163">
        <v>0</v>
      </c>
      <c r="D39" s="163">
        <v>0</v>
      </c>
    </row>
    <row r="40" spans="1:4" ht="12.75">
      <c r="A40" s="159">
        <v>37</v>
      </c>
      <c r="B40" s="164" t="s">
        <v>608</v>
      </c>
      <c r="C40" s="163">
        <v>0</v>
      </c>
      <c r="D40" s="163">
        <v>0</v>
      </c>
    </row>
    <row r="41" spans="1:4" ht="12.75">
      <c r="A41" s="159">
        <v>38</v>
      </c>
      <c r="B41" s="164" t="s">
        <v>614</v>
      </c>
      <c r="C41" s="163">
        <v>0</v>
      </c>
      <c r="D41" s="163">
        <v>0</v>
      </c>
    </row>
    <row r="42" spans="1:4" s="171" customFormat="1" ht="12.75">
      <c r="A42" s="159">
        <v>39</v>
      </c>
      <c r="B42" s="162" t="s">
        <v>615</v>
      </c>
      <c r="C42" s="162">
        <f>SUM(C43:C46)</f>
        <v>0</v>
      </c>
      <c r="D42" s="162">
        <f>SUM(D43,D46)</f>
        <v>200000</v>
      </c>
    </row>
    <row r="43" spans="1:4" ht="12.75">
      <c r="A43" s="159">
        <v>40</v>
      </c>
      <c r="B43" s="164" t="s">
        <v>616</v>
      </c>
      <c r="C43" s="163">
        <v>0</v>
      </c>
      <c r="D43" s="163">
        <v>200000</v>
      </c>
    </row>
    <row r="44" spans="1:4" ht="12.75">
      <c r="A44" s="159">
        <v>41</v>
      </c>
      <c r="B44" s="164" t="s">
        <v>617</v>
      </c>
      <c r="C44" s="163">
        <v>0</v>
      </c>
      <c r="D44" s="163">
        <v>0</v>
      </c>
    </row>
    <row r="45" spans="1:4" ht="12.75">
      <c r="A45" s="159">
        <v>42</v>
      </c>
      <c r="B45" s="164" t="s">
        <v>618</v>
      </c>
      <c r="C45" s="163">
        <v>0</v>
      </c>
      <c r="D45" s="163">
        <v>200000</v>
      </c>
    </row>
    <row r="46" spans="1:4" ht="12.75">
      <c r="A46" s="159">
        <v>43</v>
      </c>
      <c r="B46" s="164" t="s">
        <v>619</v>
      </c>
      <c r="C46" s="163">
        <v>0</v>
      </c>
      <c r="D46" s="163">
        <v>0</v>
      </c>
    </row>
    <row r="47" spans="1:4" ht="15">
      <c r="A47" s="159">
        <v>44</v>
      </c>
      <c r="B47" s="170" t="s">
        <v>620</v>
      </c>
      <c r="C47" s="166">
        <f>SUM(C26,C35,C42)</f>
        <v>221211</v>
      </c>
      <c r="D47" s="166">
        <f>SUM(D26,D35,D42)</f>
        <v>377311</v>
      </c>
    </row>
    <row r="48" spans="1:4" ht="29.25">
      <c r="A48" s="159">
        <v>45</v>
      </c>
      <c r="B48" s="165" t="s">
        <v>621</v>
      </c>
      <c r="C48" s="166">
        <v>0</v>
      </c>
      <c r="D48" s="166">
        <v>0</v>
      </c>
    </row>
    <row r="49" spans="1:4" ht="28.5">
      <c r="A49" s="159">
        <v>46</v>
      </c>
      <c r="B49" s="165" t="s">
        <v>622</v>
      </c>
      <c r="C49" s="170">
        <f>SUM(C50:C52)</f>
        <v>0</v>
      </c>
      <c r="D49" s="170">
        <f>SUM(D50:D52)</f>
        <v>0</v>
      </c>
    </row>
    <row r="50" spans="1:4" ht="18" customHeight="1">
      <c r="A50" s="159">
        <v>47</v>
      </c>
      <c r="B50" s="169" t="s">
        <v>623</v>
      </c>
      <c r="C50" s="172">
        <v>0</v>
      </c>
      <c r="D50" s="172">
        <v>0</v>
      </c>
    </row>
    <row r="51" spans="1:4" ht="15">
      <c r="A51" s="159">
        <v>48</v>
      </c>
      <c r="B51" s="169" t="s">
        <v>624</v>
      </c>
      <c r="C51" s="172">
        <v>0</v>
      </c>
      <c r="D51" s="172">
        <v>0</v>
      </c>
    </row>
    <row r="52" spans="1:4" ht="15">
      <c r="A52" s="159">
        <v>49</v>
      </c>
      <c r="B52" s="164" t="s">
        <v>625</v>
      </c>
      <c r="C52" s="172">
        <v>0</v>
      </c>
      <c r="D52" s="172">
        <v>0</v>
      </c>
    </row>
    <row r="53" spans="1:4" ht="14.25">
      <c r="A53" s="159">
        <v>50</v>
      </c>
      <c r="B53" s="170" t="s">
        <v>626</v>
      </c>
      <c r="C53" s="170">
        <f>SUM(C17,C22,C23,C47,C48,C49,)</f>
        <v>154123043</v>
      </c>
      <c r="D53" s="170">
        <f>SUM(D17,D22,D23,D47,D48,D49,)</f>
        <v>161761143</v>
      </c>
    </row>
    <row r="54" spans="1:4" ht="15.75">
      <c r="A54" s="159">
        <v>51</v>
      </c>
      <c r="B54" s="160" t="s">
        <v>627</v>
      </c>
      <c r="C54" s="163"/>
      <c r="D54" s="163"/>
    </row>
    <row r="55" spans="1:4" ht="14.25">
      <c r="A55" s="159">
        <v>52</v>
      </c>
      <c r="B55" s="170" t="s">
        <v>628</v>
      </c>
      <c r="C55" s="162">
        <f>SUM(C56:C60)</f>
        <v>128287410</v>
      </c>
      <c r="D55" s="162">
        <f>SUM(D56:D60)</f>
        <v>137364971</v>
      </c>
    </row>
    <row r="56" spans="1:4" ht="12.75">
      <c r="A56" s="159">
        <v>53</v>
      </c>
      <c r="B56" s="164" t="s">
        <v>629</v>
      </c>
      <c r="C56" s="163">
        <v>163610855</v>
      </c>
      <c r="D56" s="163">
        <v>163610855</v>
      </c>
    </row>
    <row r="57" spans="1:4" ht="12.75">
      <c r="A57" s="159">
        <v>54</v>
      </c>
      <c r="B57" s="164" t="s">
        <v>630</v>
      </c>
      <c r="C57" s="163">
        <v>8878020</v>
      </c>
      <c r="D57" s="163">
        <v>8878020</v>
      </c>
    </row>
    <row r="58" spans="1:4" ht="12.75">
      <c r="A58" s="159">
        <v>55</v>
      </c>
      <c r="B58" s="164" t="s">
        <v>631</v>
      </c>
      <c r="C58" s="163">
        <v>1438166</v>
      </c>
      <c r="D58" s="163">
        <v>1438166</v>
      </c>
    </row>
    <row r="59" spans="1:4" ht="12.75">
      <c r="A59" s="159">
        <v>56</v>
      </c>
      <c r="B59" s="164" t="s">
        <v>632</v>
      </c>
      <c r="C59" s="163">
        <v>-44053704</v>
      </c>
      <c r="D59" s="163">
        <v>-45639631</v>
      </c>
    </row>
    <row r="60" spans="1:4" ht="12.75">
      <c r="A60" s="159">
        <v>57</v>
      </c>
      <c r="B60" s="164" t="s">
        <v>633</v>
      </c>
      <c r="C60" s="163">
        <v>-1585927</v>
      </c>
      <c r="D60" s="163">
        <v>9077561</v>
      </c>
    </row>
    <row r="61" spans="1:4" ht="12.75">
      <c r="A61" s="159">
        <v>58</v>
      </c>
      <c r="B61" s="162" t="s">
        <v>634</v>
      </c>
      <c r="C61" s="162">
        <f>SUM(C62:C69)</f>
        <v>47601</v>
      </c>
      <c r="D61" s="162">
        <f>SUM(D62:D69)</f>
        <v>0</v>
      </c>
    </row>
    <row r="62" spans="1:4" ht="12.75">
      <c r="A62" s="159">
        <v>59</v>
      </c>
      <c r="B62" s="164" t="s">
        <v>635</v>
      </c>
      <c r="C62" s="163">
        <v>0</v>
      </c>
      <c r="D62" s="163">
        <v>0</v>
      </c>
    </row>
    <row r="63" spans="1:4" ht="12.75">
      <c r="A63" s="159">
        <v>60</v>
      </c>
      <c r="B63" s="164" t="s">
        <v>636</v>
      </c>
      <c r="C63" s="163">
        <v>0</v>
      </c>
      <c r="D63" s="163">
        <v>0</v>
      </c>
    </row>
    <row r="64" spans="1:4" ht="12.75">
      <c r="A64" s="159">
        <v>61</v>
      </c>
      <c r="B64" s="164" t="s">
        <v>637</v>
      </c>
      <c r="C64" s="163">
        <v>47601</v>
      </c>
      <c r="D64" s="163">
        <v>0</v>
      </c>
    </row>
    <row r="65" spans="1:4" ht="12.75">
      <c r="A65" s="159">
        <v>62</v>
      </c>
      <c r="B65" s="164" t="s">
        <v>638</v>
      </c>
      <c r="C65" s="163">
        <v>0</v>
      </c>
      <c r="D65" s="163">
        <v>0</v>
      </c>
    </row>
    <row r="66" spans="1:4" ht="12.75">
      <c r="A66" s="159">
        <v>63</v>
      </c>
      <c r="B66" s="164" t="s">
        <v>639</v>
      </c>
      <c r="C66" s="163">
        <v>0</v>
      </c>
      <c r="D66" s="163">
        <v>0</v>
      </c>
    </row>
    <row r="67" spans="1:4" ht="12.75">
      <c r="A67" s="159">
        <v>64</v>
      </c>
      <c r="B67" s="164" t="s">
        <v>640</v>
      </c>
      <c r="C67" s="163">
        <v>0</v>
      </c>
      <c r="D67" s="163">
        <v>0</v>
      </c>
    </row>
    <row r="68" spans="1:4" ht="12.75">
      <c r="A68" s="159">
        <v>65</v>
      </c>
      <c r="B68" s="164" t="s">
        <v>641</v>
      </c>
      <c r="C68" s="163">
        <v>0</v>
      </c>
      <c r="D68" s="163">
        <v>0</v>
      </c>
    </row>
    <row r="69" spans="1:4" ht="12.75">
      <c r="A69" s="159">
        <v>66</v>
      </c>
      <c r="B69" s="164" t="s">
        <v>642</v>
      </c>
      <c r="C69" s="163">
        <v>0</v>
      </c>
      <c r="D69" s="163">
        <v>0</v>
      </c>
    </row>
    <row r="70" spans="1:4" ht="12.75">
      <c r="A70" s="159">
        <v>67</v>
      </c>
      <c r="B70" s="164" t="s">
        <v>643</v>
      </c>
      <c r="C70" s="163">
        <v>0</v>
      </c>
      <c r="D70" s="163">
        <v>0</v>
      </c>
    </row>
    <row r="71" spans="1:4" s="171" customFormat="1" ht="12.75">
      <c r="A71" s="159">
        <v>68</v>
      </c>
      <c r="B71" s="162" t="s">
        <v>644</v>
      </c>
      <c r="C71" s="162">
        <f>SUM(C72:C79)</f>
        <v>354903</v>
      </c>
      <c r="D71" s="162">
        <f>SUM(D72:D79)</f>
        <v>344960</v>
      </c>
    </row>
    <row r="72" spans="1:4" s="171" customFormat="1" ht="12.75">
      <c r="A72" s="159">
        <v>69</v>
      </c>
      <c r="B72" s="164" t="s">
        <v>645</v>
      </c>
      <c r="C72" s="163">
        <v>0</v>
      </c>
      <c r="D72" s="163">
        <v>0</v>
      </c>
    </row>
    <row r="73" spans="1:4" s="171" customFormat="1" ht="12.75">
      <c r="A73" s="159">
        <v>70</v>
      </c>
      <c r="B73" s="164" t="s">
        <v>646</v>
      </c>
      <c r="C73" s="163">
        <v>0</v>
      </c>
      <c r="D73" s="163">
        <v>0</v>
      </c>
    </row>
    <row r="74" spans="1:4" s="171" customFormat="1" ht="12.75">
      <c r="A74" s="159">
        <v>71</v>
      </c>
      <c r="B74" s="164" t="s">
        <v>647</v>
      </c>
      <c r="C74" s="163">
        <v>0</v>
      </c>
      <c r="D74" s="163">
        <v>0</v>
      </c>
    </row>
    <row r="75" spans="1:4" s="171" customFormat="1" ht="12.75">
      <c r="A75" s="159">
        <v>72</v>
      </c>
      <c r="B75" s="164" t="s">
        <v>648</v>
      </c>
      <c r="C75" s="163">
        <v>0</v>
      </c>
      <c r="D75" s="163">
        <v>0</v>
      </c>
    </row>
    <row r="76" spans="1:4" s="171" customFormat="1" ht="12.75">
      <c r="A76" s="159">
        <v>73</v>
      </c>
      <c r="B76" s="164" t="s">
        <v>649</v>
      </c>
      <c r="C76" s="163">
        <v>0</v>
      </c>
      <c r="D76" s="163">
        <v>0</v>
      </c>
    </row>
    <row r="77" spans="1:4" s="171" customFormat="1" ht="12.75">
      <c r="A77" s="159">
        <v>74</v>
      </c>
      <c r="B77" s="164" t="s">
        <v>650</v>
      </c>
      <c r="C77" s="163">
        <v>0</v>
      </c>
      <c r="D77" s="163">
        <v>0</v>
      </c>
    </row>
    <row r="78" spans="1:4" s="171" customFormat="1" ht="12.75">
      <c r="A78" s="159">
        <v>75</v>
      </c>
      <c r="B78" s="164" t="s">
        <v>651</v>
      </c>
      <c r="C78" s="163">
        <v>0</v>
      </c>
      <c r="D78" s="163">
        <v>0</v>
      </c>
    </row>
    <row r="79" spans="1:4" s="171" customFormat="1" ht="12.75">
      <c r="A79" s="159">
        <v>76</v>
      </c>
      <c r="B79" s="164" t="s">
        <v>652</v>
      </c>
      <c r="C79" s="163">
        <v>354903</v>
      </c>
      <c r="D79" s="163">
        <v>344960</v>
      </c>
    </row>
    <row r="80" spans="1:4" s="171" customFormat="1" ht="12.75">
      <c r="A80" s="159">
        <v>77</v>
      </c>
      <c r="B80" s="173" t="s">
        <v>653</v>
      </c>
      <c r="C80" s="162">
        <f>C81</f>
        <v>798071</v>
      </c>
      <c r="D80" s="162">
        <f>D81</f>
        <v>10700</v>
      </c>
    </row>
    <row r="81" spans="1:4" s="171" customFormat="1" ht="12.75">
      <c r="A81" s="159">
        <v>78</v>
      </c>
      <c r="B81" s="164" t="s">
        <v>654</v>
      </c>
      <c r="C81" s="163">
        <v>798071</v>
      </c>
      <c r="D81" s="163">
        <v>10700</v>
      </c>
    </row>
    <row r="82" spans="1:4" s="171" customFormat="1" ht="14.25">
      <c r="A82" s="159">
        <v>79</v>
      </c>
      <c r="B82" s="170" t="s">
        <v>655</v>
      </c>
      <c r="C82" s="162">
        <f>SUM(C61,C71,C80)</f>
        <v>1200575</v>
      </c>
      <c r="D82" s="162">
        <f>SUM(D61,D71,D80)</f>
        <v>355660</v>
      </c>
    </row>
    <row r="83" spans="1:4" s="174" customFormat="1" ht="28.5">
      <c r="A83" s="159">
        <v>80</v>
      </c>
      <c r="B83" s="165" t="s">
        <v>656</v>
      </c>
      <c r="C83" s="170">
        <v>0</v>
      </c>
      <c r="D83" s="170">
        <v>0</v>
      </c>
    </row>
    <row r="84" spans="1:4" s="174" customFormat="1" ht="28.5">
      <c r="A84" s="159">
        <v>81</v>
      </c>
      <c r="B84" s="165" t="s">
        <v>657</v>
      </c>
      <c r="C84" s="170">
        <f>SUM(C85:C87)</f>
        <v>24635058</v>
      </c>
      <c r="D84" s="170">
        <f>SUM(D85:D87)</f>
        <v>24040512</v>
      </c>
    </row>
    <row r="85" spans="1:4" s="176" customFormat="1" ht="15">
      <c r="A85" s="159">
        <v>82</v>
      </c>
      <c r="B85" s="169" t="s">
        <v>658</v>
      </c>
      <c r="C85" s="175">
        <v>0</v>
      </c>
      <c r="D85" s="175">
        <v>0</v>
      </c>
    </row>
    <row r="86" spans="1:4" s="176" customFormat="1" ht="15">
      <c r="A86" s="159">
        <v>83</v>
      </c>
      <c r="B86" s="169" t="s">
        <v>659</v>
      </c>
      <c r="C86" s="163">
        <v>258267</v>
      </c>
      <c r="D86" s="163">
        <v>331298</v>
      </c>
    </row>
    <row r="87" spans="1:4" s="177" customFormat="1" ht="12.75">
      <c r="A87" s="159">
        <v>84</v>
      </c>
      <c r="B87" s="169" t="s">
        <v>660</v>
      </c>
      <c r="C87" s="163">
        <v>24376791</v>
      </c>
      <c r="D87" s="163">
        <v>23709214</v>
      </c>
    </row>
    <row r="88" spans="1:4" ht="15.75">
      <c r="A88" s="159">
        <v>85</v>
      </c>
      <c r="B88" s="178" t="s">
        <v>661</v>
      </c>
      <c r="C88" s="178">
        <f>SUM(C55,C82,C83,C84)</f>
        <v>154123043</v>
      </c>
      <c r="D88" s="178">
        <f>SUM(D55,D82,D83,D84)</f>
        <v>161761143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5" sqref="A5:A34"/>
    </sheetView>
  </sheetViews>
  <sheetFormatPr defaultColWidth="12.00390625" defaultRowHeight="15"/>
  <cols>
    <col min="1" max="1" width="3.00390625" style="155" bestFit="1" customWidth="1"/>
    <col min="2" max="2" width="20.00390625" style="193" customWidth="1"/>
    <col min="3" max="3" width="12.00390625" style="193" customWidth="1"/>
    <col min="4" max="4" width="10.8515625" style="193" bestFit="1" customWidth="1"/>
    <col min="5" max="5" width="10.8515625" style="193" customWidth="1"/>
    <col min="6" max="6" width="10.57421875" style="193" customWidth="1"/>
    <col min="7" max="7" width="9.7109375" style="193" customWidth="1"/>
    <col min="8" max="8" width="10.00390625" style="193" customWidth="1"/>
    <col min="9" max="10" width="11.140625" style="193" customWidth="1"/>
    <col min="11" max="11" width="12.00390625" style="193" customWidth="1"/>
    <col min="12" max="12" width="10.8515625" style="193" bestFit="1" customWidth="1"/>
    <col min="13" max="13" width="9.7109375" style="193" customWidth="1"/>
    <col min="14" max="14" width="10.8515625" style="193" bestFit="1" customWidth="1"/>
    <col min="15" max="15" width="12.00390625" style="193" customWidth="1"/>
    <col min="16" max="16" width="14.421875" style="193" customWidth="1"/>
    <col min="17" max="16384" width="12.00390625" style="193" customWidth="1"/>
  </cols>
  <sheetData>
    <row r="1" spans="1:14" s="154" customFormat="1" ht="17.25" customHeight="1">
      <c r="A1" s="334" t="s">
        <v>662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154" customFormat="1" ht="17.25" customHeight="1">
      <c r="A2" s="334" t="s">
        <v>788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4" spans="1:14" s="181" customFormat="1" ht="13.5" customHeight="1">
      <c r="A4" s="179"/>
      <c r="B4" s="180" t="s">
        <v>0</v>
      </c>
      <c r="C4" s="180" t="s">
        <v>1</v>
      </c>
      <c r="D4" s="180" t="s">
        <v>2</v>
      </c>
      <c r="E4" s="180" t="s">
        <v>3</v>
      </c>
      <c r="F4" s="180" t="s">
        <v>6</v>
      </c>
      <c r="G4" s="180" t="s">
        <v>45</v>
      </c>
      <c r="H4" s="180" t="s">
        <v>46</v>
      </c>
      <c r="I4" s="180" t="s">
        <v>47</v>
      </c>
      <c r="J4" s="180" t="s">
        <v>88</v>
      </c>
      <c r="K4" s="180" t="s">
        <v>89</v>
      </c>
      <c r="L4" s="180" t="s">
        <v>48</v>
      </c>
      <c r="M4" s="180" t="s">
        <v>90</v>
      </c>
      <c r="N4" s="180" t="s">
        <v>91</v>
      </c>
    </row>
    <row r="5" spans="1:14" s="182" customFormat="1" ht="29.25" customHeight="1">
      <c r="A5" s="180">
        <v>1</v>
      </c>
      <c r="B5" s="335" t="s">
        <v>9</v>
      </c>
      <c r="C5" s="337" t="s">
        <v>663</v>
      </c>
      <c r="D5" s="338"/>
      <c r="E5" s="339"/>
      <c r="F5" s="340" t="s">
        <v>664</v>
      </c>
      <c r="G5" s="341"/>
      <c r="H5" s="342"/>
      <c r="I5" s="343" t="s">
        <v>665</v>
      </c>
      <c r="J5" s="344"/>
      <c r="K5" s="345"/>
      <c r="L5" s="343" t="s">
        <v>666</v>
      </c>
      <c r="M5" s="344"/>
      <c r="N5" s="345"/>
    </row>
    <row r="6" spans="1:14" s="182" customFormat="1" ht="15" customHeight="1">
      <c r="A6" s="180">
        <v>2</v>
      </c>
      <c r="B6" s="336"/>
      <c r="C6" s="183" t="s">
        <v>667</v>
      </c>
      <c r="D6" s="183" t="s">
        <v>668</v>
      </c>
      <c r="E6" s="183" t="s">
        <v>669</v>
      </c>
      <c r="F6" s="183" t="s">
        <v>667</v>
      </c>
      <c r="G6" s="183" t="s">
        <v>668</v>
      </c>
      <c r="H6" s="183" t="s">
        <v>669</v>
      </c>
      <c r="I6" s="183" t="s">
        <v>667</v>
      </c>
      <c r="J6" s="183" t="s">
        <v>668</v>
      </c>
      <c r="K6" s="183" t="s">
        <v>669</v>
      </c>
      <c r="L6" s="183" t="s">
        <v>667</v>
      </c>
      <c r="M6" s="183" t="s">
        <v>668</v>
      </c>
      <c r="N6" s="183" t="s">
        <v>669</v>
      </c>
    </row>
    <row r="7" spans="1:14" s="182" customFormat="1" ht="15" customHeight="1">
      <c r="A7" s="180">
        <v>3</v>
      </c>
      <c r="B7" s="184" t="s">
        <v>670</v>
      </c>
      <c r="C7" s="185">
        <v>0</v>
      </c>
      <c r="D7" s="185">
        <v>0</v>
      </c>
      <c r="E7" s="185">
        <f aca="true" t="shared" si="0" ref="E7:E13">C7-D7</f>
        <v>0</v>
      </c>
      <c r="F7" s="185">
        <v>26075</v>
      </c>
      <c r="G7" s="185">
        <v>0</v>
      </c>
      <c r="H7" s="185">
        <f aca="true" t="shared" si="1" ref="H7:H13">F7-G7</f>
        <v>26075</v>
      </c>
      <c r="I7" s="185">
        <v>458738</v>
      </c>
      <c r="J7" s="185">
        <v>0</v>
      </c>
      <c r="K7" s="185">
        <f aca="true" t="shared" si="2" ref="K7:K13">I7-J7</f>
        <v>458738</v>
      </c>
      <c r="L7" s="185">
        <v>0</v>
      </c>
      <c r="M7" s="185">
        <v>0</v>
      </c>
      <c r="N7" s="185">
        <f aca="true" t="shared" si="3" ref="N7:N13">L7-M7</f>
        <v>0</v>
      </c>
    </row>
    <row r="8" spans="1:14" s="182" customFormat="1" ht="15" customHeight="1">
      <c r="A8" s="180">
        <v>4</v>
      </c>
      <c r="B8" s="184" t="s">
        <v>671</v>
      </c>
      <c r="C8" s="185">
        <v>0</v>
      </c>
      <c r="D8" s="185">
        <v>0</v>
      </c>
      <c r="E8" s="185">
        <f t="shared" si="0"/>
        <v>0</v>
      </c>
      <c r="F8" s="185">
        <v>0</v>
      </c>
      <c r="G8" s="185">
        <v>0</v>
      </c>
      <c r="H8" s="185">
        <f t="shared" si="1"/>
        <v>0</v>
      </c>
      <c r="I8" s="185">
        <v>0</v>
      </c>
      <c r="J8" s="185">
        <v>0</v>
      </c>
      <c r="K8" s="185">
        <f t="shared" si="2"/>
        <v>0</v>
      </c>
      <c r="L8" s="185">
        <v>3000000</v>
      </c>
      <c r="M8" s="185">
        <v>0</v>
      </c>
      <c r="N8" s="185">
        <f t="shared" si="3"/>
        <v>3000000</v>
      </c>
    </row>
    <row r="9" spans="1:14" s="182" customFormat="1" ht="15" customHeight="1">
      <c r="A9" s="180">
        <v>5</v>
      </c>
      <c r="B9" s="184" t="s">
        <v>672</v>
      </c>
      <c r="C9" s="185">
        <v>0</v>
      </c>
      <c r="D9" s="185">
        <v>0</v>
      </c>
      <c r="E9" s="185">
        <f t="shared" si="0"/>
        <v>0</v>
      </c>
      <c r="F9" s="185">
        <v>0</v>
      </c>
      <c r="G9" s="185">
        <v>0</v>
      </c>
      <c r="H9" s="185">
        <f t="shared" si="1"/>
        <v>0</v>
      </c>
      <c r="I9" s="185">
        <v>0</v>
      </c>
      <c r="J9" s="185">
        <v>0</v>
      </c>
      <c r="K9" s="185">
        <f t="shared" si="2"/>
        <v>0</v>
      </c>
      <c r="L9" s="185">
        <v>0</v>
      </c>
      <c r="M9" s="185">
        <v>0</v>
      </c>
      <c r="N9" s="185">
        <f t="shared" si="3"/>
        <v>0</v>
      </c>
    </row>
    <row r="10" spans="1:14" s="182" customFormat="1" ht="15" customHeight="1">
      <c r="A10" s="180">
        <v>6</v>
      </c>
      <c r="B10" s="184" t="s">
        <v>673</v>
      </c>
      <c r="C10" s="185">
        <v>0</v>
      </c>
      <c r="D10" s="185">
        <v>0</v>
      </c>
      <c r="E10" s="185">
        <f t="shared" si="0"/>
        <v>0</v>
      </c>
      <c r="F10" s="185">
        <v>0</v>
      </c>
      <c r="G10" s="185">
        <v>0</v>
      </c>
      <c r="H10" s="185">
        <f t="shared" si="1"/>
        <v>0</v>
      </c>
      <c r="I10" s="185">
        <v>0</v>
      </c>
      <c r="J10" s="185">
        <v>0</v>
      </c>
      <c r="K10" s="185">
        <f t="shared" si="2"/>
        <v>0</v>
      </c>
      <c r="L10" s="185">
        <v>3435152</v>
      </c>
      <c r="M10" s="185">
        <v>0</v>
      </c>
      <c r="N10" s="185">
        <f t="shared" si="3"/>
        <v>3435152</v>
      </c>
    </row>
    <row r="11" spans="1:14" s="182" customFormat="1" ht="15" customHeight="1">
      <c r="A11" s="180">
        <v>7</v>
      </c>
      <c r="B11" s="184" t="s">
        <v>674</v>
      </c>
      <c r="C11" s="185">
        <v>6473864</v>
      </c>
      <c r="D11" s="185">
        <v>0</v>
      </c>
      <c r="E11" s="185">
        <f t="shared" si="0"/>
        <v>6473864</v>
      </c>
      <c r="F11" s="185">
        <v>0</v>
      </c>
      <c r="G11" s="185">
        <v>0</v>
      </c>
      <c r="H11" s="185">
        <f t="shared" si="1"/>
        <v>0</v>
      </c>
      <c r="I11" s="185">
        <v>0</v>
      </c>
      <c r="J11" s="185">
        <v>0</v>
      </c>
      <c r="K11" s="185">
        <f t="shared" si="2"/>
        <v>0</v>
      </c>
      <c r="L11" s="185">
        <v>0</v>
      </c>
      <c r="M11" s="185">
        <v>0</v>
      </c>
      <c r="N11" s="185">
        <f t="shared" si="3"/>
        <v>0</v>
      </c>
    </row>
    <row r="12" spans="1:14" s="182" customFormat="1" ht="15" customHeight="1">
      <c r="A12" s="180">
        <v>8</v>
      </c>
      <c r="B12" s="184" t="s">
        <v>675</v>
      </c>
      <c r="C12" s="185">
        <v>169333</v>
      </c>
      <c r="D12" s="185">
        <v>0</v>
      </c>
      <c r="E12" s="185">
        <f t="shared" si="0"/>
        <v>169333</v>
      </c>
      <c r="F12" s="185">
        <v>689700</v>
      </c>
      <c r="G12" s="185">
        <v>0</v>
      </c>
      <c r="H12" s="185">
        <f t="shared" si="1"/>
        <v>689700</v>
      </c>
      <c r="I12" s="185">
        <v>0</v>
      </c>
      <c r="J12" s="185">
        <v>0</v>
      </c>
      <c r="K12" s="185">
        <f t="shared" si="2"/>
        <v>0</v>
      </c>
      <c r="L12" s="185">
        <v>0</v>
      </c>
      <c r="M12" s="185">
        <v>0</v>
      </c>
      <c r="N12" s="185">
        <f t="shared" si="3"/>
        <v>0</v>
      </c>
    </row>
    <row r="13" spans="1:14" s="182" customFormat="1" ht="15" customHeight="1">
      <c r="A13" s="180">
        <v>9</v>
      </c>
      <c r="B13" s="184" t="s">
        <v>676</v>
      </c>
      <c r="C13" s="185">
        <v>0</v>
      </c>
      <c r="D13" s="185">
        <v>0</v>
      </c>
      <c r="E13" s="185">
        <f t="shared" si="0"/>
        <v>0</v>
      </c>
      <c r="F13" s="185">
        <v>0</v>
      </c>
      <c r="G13" s="185">
        <v>0</v>
      </c>
      <c r="H13" s="185">
        <f t="shared" si="1"/>
        <v>0</v>
      </c>
      <c r="I13" s="185">
        <v>600000</v>
      </c>
      <c r="J13" s="185">
        <v>0</v>
      </c>
      <c r="K13" s="185">
        <f t="shared" si="2"/>
        <v>600000</v>
      </c>
      <c r="L13" s="185">
        <v>0</v>
      </c>
      <c r="M13" s="185">
        <v>0</v>
      </c>
      <c r="N13" s="185">
        <f t="shared" si="3"/>
        <v>0</v>
      </c>
    </row>
    <row r="14" spans="1:14" s="182" customFormat="1" ht="15" customHeight="1">
      <c r="A14" s="180">
        <v>10</v>
      </c>
      <c r="B14" s="183" t="s">
        <v>677</v>
      </c>
      <c r="C14" s="186">
        <f>SUM(C7:C13)</f>
        <v>6643197</v>
      </c>
      <c r="D14" s="186">
        <f>SUM(D7:D13)</f>
        <v>0</v>
      </c>
      <c r="E14" s="186">
        <f>SUM(E7:E13)</f>
        <v>6643197</v>
      </c>
      <c r="F14" s="186">
        <f aca="true" t="shared" si="4" ref="F14:N14">SUM(F7:F13)</f>
        <v>715775</v>
      </c>
      <c r="G14" s="186">
        <f t="shared" si="4"/>
        <v>0</v>
      </c>
      <c r="H14" s="186">
        <f t="shared" si="4"/>
        <v>715775</v>
      </c>
      <c r="I14" s="186">
        <f t="shared" si="4"/>
        <v>1058738</v>
      </c>
      <c r="J14" s="186">
        <f t="shared" si="4"/>
        <v>0</v>
      </c>
      <c r="K14" s="186">
        <f t="shared" si="4"/>
        <v>1058738</v>
      </c>
      <c r="L14" s="186">
        <f t="shared" si="4"/>
        <v>6435152</v>
      </c>
      <c r="M14" s="186">
        <f t="shared" si="4"/>
        <v>0</v>
      </c>
      <c r="N14" s="186">
        <f t="shared" si="4"/>
        <v>6435152</v>
      </c>
    </row>
    <row r="15" spans="1:14" s="182" customFormat="1" ht="15" customHeight="1">
      <c r="A15" s="180">
        <v>11</v>
      </c>
      <c r="B15" s="183" t="s">
        <v>678</v>
      </c>
      <c r="C15" s="186">
        <v>30000</v>
      </c>
      <c r="D15" s="186">
        <v>17762</v>
      </c>
      <c r="E15" s="186">
        <f>C15-D15</f>
        <v>12238</v>
      </c>
      <c r="F15" s="186">
        <v>7559296</v>
      </c>
      <c r="G15" s="186">
        <v>716367</v>
      </c>
      <c r="H15" s="186">
        <f>F15-G15</f>
        <v>6842929</v>
      </c>
      <c r="I15" s="186">
        <v>5152107</v>
      </c>
      <c r="J15" s="186">
        <v>940392</v>
      </c>
      <c r="K15" s="186">
        <f>I15-J15</f>
        <v>4211715</v>
      </c>
      <c r="L15" s="186">
        <v>350436</v>
      </c>
      <c r="M15" s="186">
        <v>133181</v>
      </c>
      <c r="N15" s="186">
        <f>L15-M15</f>
        <v>217255</v>
      </c>
    </row>
    <row r="16" spans="1:14" s="182" customFormat="1" ht="15" customHeight="1">
      <c r="A16" s="180">
        <v>12</v>
      </c>
      <c r="B16" s="183" t="s">
        <v>679</v>
      </c>
      <c r="C16" s="293">
        <v>119357334</v>
      </c>
      <c r="D16" s="186">
        <v>33282857</v>
      </c>
      <c r="E16" s="186">
        <f>C16-D16</f>
        <v>86074477</v>
      </c>
      <c r="F16" s="186">
        <v>2182074</v>
      </c>
      <c r="G16" s="186">
        <v>304544</v>
      </c>
      <c r="H16" s="186">
        <f>F16-G16</f>
        <v>1877530</v>
      </c>
      <c r="I16" s="186">
        <v>31925094</v>
      </c>
      <c r="J16" s="186">
        <v>2164284</v>
      </c>
      <c r="K16" s="186">
        <f>I16-J16</f>
        <v>29760810</v>
      </c>
      <c r="L16" s="187">
        <v>2114683</v>
      </c>
      <c r="M16" s="187">
        <v>165095</v>
      </c>
      <c r="N16" s="186">
        <f>L16-M16</f>
        <v>1949588</v>
      </c>
    </row>
    <row r="17" spans="1:14" s="182" customFormat="1" ht="15" customHeight="1">
      <c r="A17" s="180">
        <v>13</v>
      </c>
      <c r="B17" s="188" t="s">
        <v>680</v>
      </c>
      <c r="C17" s="189">
        <f>SUM(C14:C16)</f>
        <v>126030531</v>
      </c>
      <c r="D17" s="189">
        <f>SUM(D14:D16)</f>
        <v>33300619</v>
      </c>
      <c r="E17" s="189">
        <f>SUM(E14:E16)</f>
        <v>92729912</v>
      </c>
      <c r="F17" s="189">
        <f aca="true" t="shared" si="5" ref="F17:N17">SUM(F14:F16)</f>
        <v>10457145</v>
      </c>
      <c r="G17" s="189">
        <f t="shared" si="5"/>
        <v>1020911</v>
      </c>
      <c r="H17" s="189">
        <f t="shared" si="5"/>
        <v>9436234</v>
      </c>
      <c r="I17" s="189">
        <f t="shared" si="5"/>
        <v>38135939</v>
      </c>
      <c r="J17" s="189">
        <f t="shared" si="5"/>
        <v>3104676</v>
      </c>
      <c r="K17" s="189">
        <f t="shared" si="5"/>
        <v>35031263</v>
      </c>
      <c r="L17" s="190">
        <f t="shared" si="5"/>
        <v>8900271</v>
      </c>
      <c r="M17" s="190">
        <f t="shared" si="5"/>
        <v>298276</v>
      </c>
      <c r="N17" s="190">
        <f t="shared" si="5"/>
        <v>8601995</v>
      </c>
    </row>
    <row r="18" spans="1:14" s="182" customFormat="1" ht="15" customHeight="1">
      <c r="A18" s="180">
        <v>14</v>
      </c>
      <c r="B18" s="184" t="s">
        <v>681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5">
        <v>0</v>
      </c>
      <c r="M18" s="185">
        <v>0</v>
      </c>
      <c r="N18" s="184">
        <f>L18-M18</f>
        <v>0</v>
      </c>
    </row>
    <row r="19" spans="1:14" s="182" customFormat="1" ht="15" customHeight="1">
      <c r="A19" s="180">
        <v>15</v>
      </c>
      <c r="B19" s="184" t="s">
        <v>682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5">
        <v>0</v>
      </c>
      <c r="M19" s="185">
        <v>0</v>
      </c>
      <c r="N19" s="184">
        <f>L19-M19</f>
        <v>0</v>
      </c>
    </row>
    <row r="20" spans="1:14" s="182" customFormat="1" ht="15" customHeight="1">
      <c r="A20" s="180">
        <v>16</v>
      </c>
      <c r="B20" s="184" t="s">
        <v>683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3168738</v>
      </c>
      <c r="J20" s="184">
        <v>213869</v>
      </c>
      <c r="K20" s="184">
        <f>I20-J20</f>
        <v>2954869</v>
      </c>
      <c r="L20" s="185">
        <v>162615</v>
      </c>
      <c r="M20" s="185">
        <v>142251</v>
      </c>
      <c r="N20" s="185">
        <f>L20-M20</f>
        <v>20364</v>
      </c>
    </row>
    <row r="21" spans="1:14" s="182" customFormat="1" ht="15" customHeight="1">
      <c r="A21" s="180">
        <v>17</v>
      </c>
      <c r="B21" s="184" t="s">
        <v>684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5">
        <v>982365</v>
      </c>
      <c r="M21" s="185">
        <v>982365</v>
      </c>
      <c r="N21" s="185">
        <f>L21-M21</f>
        <v>0</v>
      </c>
    </row>
    <row r="22" spans="1:14" s="182" customFormat="1" ht="15" customHeight="1">
      <c r="A22" s="180">
        <v>18</v>
      </c>
      <c r="B22" s="188" t="s">
        <v>685</v>
      </c>
      <c r="C22" s="188">
        <f>SUM(C18:C21)</f>
        <v>0</v>
      </c>
      <c r="D22" s="188">
        <f>SUM(D18:D21)</f>
        <v>0</v>
      </c>
      <c r="E22" s="188">
        <f>SUM(E18:E21)</f>
        <v>0</v>
      </c>
      <c r="F22" s="188">
        <f aca="true" t="shared" si="6" ref="F22:K22">SUM(F18:F21)</f>
        <v>0</v>
      </c>
      <c r="G22" s="188">
        <f t="shared" si="6"/>
        <v>0</v>
      </c>
      <c r="H22" s="188">
        <f t="shared" si="6"/>
        <v>0</v>
      </c>
      <c r="I22" s="188">
        <f t="shared" si="6"/>
        <v>3168738</v>
      </c>
      <c r="J22" s="188">
        <f t="shared" si="6"/>
        <v>213869</v>
      </c>
      <c r="K22" s="188">
        <f t="shared" si="6"/>
        <v>2954869</v>
      </c>
      <c r="L22" s="189">
        <f>SUM(L18:L21)</f>
        <v>1144980</v>
      </c>
      <c r="M22" s="189">
        <f>SUM(M18:M21)</f>
        <v>1124616</v>
      </c>
      <c r="N22" s="189">
        <f>SUM(N18:N21)</f>
        <v>20364</v>
      </c>
    </row>
    <row r="23" spans="1:14" s="182" customFormat="1" ht="15" customHeight="1">
      <c r="A23" s="180">
        <v>19</v>
      </c>
      <c r="B23" s="184" t="s">
        <v>686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5">
        <v>0</v>
      </c>
      <c r="N23" s="185">
        <f>L23-M23</f>
        <v>0</v>
      </c>
    </row>
    <row r="24" spans="1:14" s="182" customFormat="1" ht="15" customHeight="1">
      <c r="A24" s="180">
        <v>20</v>
      </c>
      <c r="B24" s="184" t="s">
        <v>687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5">
        <v>0</v>
      </c>
      <c r="M24" s="185">
        <v>0</v>
      </c>
      <c r="N24" s="185">
        <f>L24-M24</f>
        <v>0</v>
      </c>
    </row>
    <row r="25" spans="1:14" s="182" customFormat="1" ht="15" customHeight="1">
      <c r="A25" s="180">
        <v>21</v>
      </c>
      <c r="B25" s="188" t="s">
        <v>688</v>
      </c>
      <c r="C25" s="188">
        <f aca="true" t="shared" si="7" ref="C25:H25">C23</f>
        <v>0</v>
      </c>
      <c r="D25" s="188">
        <f t="shared" si="7"/>
        <v>0</v>
      </c>
      <c r="E25" s="188">
        <f t="shared" si="7"/>
        <v>0</v>
      </c>
      <c r="F25" s="188">
        <f t="shared" si="7"/>
        <v>0</v>
      </c>
      <c r="G25" s="188">
        <f t="shared" si="7"/>
        <v>0</v>
      </c>
      <c r="H25" s="188">
        <f t="shared" si="7"/>
        <v>0</v>
      </c>
      <c r="I25" s="188">
        <f aca="true" t="shared" si="8" ref="I25:N25">SUM(I23:I24)</f>
        <v>0</v>
      </c>
      <c r="J25" s="188">
        <f t="shared" si="8"/>
        <v>0</v>
      </c>
      <c r="K25" s="188">
        <f t="shared" si="8"/>
        <v>0</v>
      </c>
      <c r="L25" s="189">
        <f t="shared" si="8"/>
        <v>0</v>
      </c>
      <c r="M25" s="189">
        <f t="shared" si="8"/>
        <v>0</v>
      </c>
      <c r="N25" s="189">
        <f t="shared" si="8"/>
        <v>0</v>
      </c>
    </row>
    <row r="26" spans="1:14" s="182" customFormat="1" ht="15" customHeight="1">
      <c r="A26" s="180">
        <v>22</v>
      </c>
      <c r="B26" s="183" t="s">
        <v>689</v>
      </c>
      <c r="C26" s="183"/>
      <c r="D26" s="183"/>
      <c r="E26" s="183"/>
      <c r="F26" s="184"/>
      <c r="G26" s="184"/>
      <c r="H26" s="184"/>
      <c r="I26" s="184"/>
      <c r="J26" s="184"/>
      <c r="K26" s="184"/>
      <c r="L26" s="184"/>
      <c r="M26" s="184"/>
      <c r="N26" s="184"/>
    </row>
    <row r="27" spans="1:14" s="182" customFormat="1" ht="15" customHeight="1">
      <c r="A27" s="180">
        <v>23</v>
      </c>
      <c r="B27" s="184" t="s">
        <v>690</v>
      </c>
      <c r="C27" s="184">
        <v>0</v>
      </c>
      <c r="D27" s="184">
        <v>0</v>
      </c>
      <c r="E27" s="184">
        <f>C27-D27</f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f>I27-J27</f>
        <v>0</v>
      </c>
      <c r="L27" s="184">
        <v>0</v>
      </c>
      <c r="M27" s="184">
        <v>0</v>
      </c>
      <c r="N27" s="184">
        <v>0</v>
      </c>
    </row>
    <row r="28" spans="1:14" s="182" customFormat="1" ht="15" customHeight="1">
      <c r="A28" s="180">
        <v>24</v>
      </c>
      <c r="B28" s="184" t="s">
        <v>691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f>I28-J28</f>
        <v>0</v>
      </c>
      <c r="L28" s="184">
        <v>0</v>
      </c>
      <c r="M28" s="184">
        <v>0</v>
      </c>
      <c r="N28" s="184">
        <f>L28-M28</f>
        <v>0</v>
      </c>
    </row>
    <row r="29" spans="1:14" s="182" customFormat="1" ht="15" customHeight="1">
      <c r="A29" s="180">
        <v>25</v>
      </c>
      <c r="B29" s="188" t="s">
        <v>692</v>
      </c>
      <c r="C29" s="188">
        <f aca="true" t="shared" si="9" ref="C29:N29">SUM(C27:C28)</f>
        <v>0</v>
      </c>
      <c r="D29" s="188">
        <f t="shared" si="9"/>
        <v>0</v>
      </c>
      <c r="E29" s="188">
        <f t="shared" si="9"/>
        <v>0</v>
      </c>
      <c r="F29" s="188">
        <f t="shared" si="9"/>
        <v>0</v>
      </c>
      <c r="G29" s="188">
        <f t="shared" si="9"/>
        <v>0</v>
      </c>
      <c r="H29" s="188">
        <f t="shared" si="9"/>
        <v>0</v>
      </c>
      <c r="I29" s="188">
        <f t="shared" si="9"/>
        <v>0</v>
      </c>
      <c r="J29" s="188">
        <f t="shared" si="9"/>
        <v>0</v>
      </c>
      <c r="K29" s="188">
        <f t="shared" si="9"/>
        <v>0</v>
      </c>
      <c r="L29" s="188">
        <f t="shared" si="9"/>
        <v>0</v>
      </c>
      <c r="M29" s="188">
        <f t="shared" si="9"/>
        <v>0</v>
      </c>
      <c r="N29" s="188">
        <f t="shared" si="9"/>
        <v>0</v>
      </c>
    </row>
    <row r="30" spans="1:14" s="182" customFormat="1" ht="15" customHeight="1">
      <c r="A30" s="180">
        <v>26</v>
      </c>
      <c r="B30" s="188" t="s">
        <v>693</v>
      </c>
      <c r="C30" s="189">
        <f aca="true" t="shared" si="10" ref="C30:N30">C17+C22+C25+C29</f>
        <v>126030531</v>
      </c>
      <c r="D30" s="189">
        <f t="shared" si="10"/>
        <v>33300619</v>
      </c>
      <c r="E30" s="189">
        <f t="shared" si="10"/>
        <v>92729912</v>
      </c>
      <c r="F30" s="189">
        <f t="shared" si="10"/>
        <v>10457145</v>
      </c>
      <c r="G30" s="189">
        <f t="shared" si="10"/>
        <v>1020911</v>
      </c>
      <c r="H30" s="189">
        <f t="shared" si="10"/>
        <v>9436234</v>
      </c>
      <c r="I30" s="189">
        <f t="shared" si="10"/>
        <v>41304677</v>
      </c>
      <c r="J30" s="189">
        <f t="shared" si="10"/>
        <v>3318545</v>
      </c>
      <c r="K30" s="189">
        <f t="shared" si="10"/>
        <v>37986132</v>
      </c>
      <c r="L30" s="190">
        <f t="shared" si="10"/>
        <v>10045251</v>
      </c>
      <c r="M30" s="190">
        <f t="shared" si="10"/>
        <v>1422892</v>
      </c>
      <c r="N30" s="190">
        <f t="shared" si="10"/>
        <v>8622359</v>
      </c>
    </row>
    <row r="31" spans="1:14" ht="12.75">
      <c r="A31" s="180">
        <v>27</v>
      </c>
      <c r="B31" s="191" t="s">
        <v>694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s="182" customFormat="1" ht="12">
      <c r="A32" s="180">
        <v>28</v>
      </c>
      <c r="B32" s="184" t="s">
        <v>670</v>
      </c>
      <c r="C32" s="184"/>
      <c r="D32" s="184"/>
      <c r="E32" s="184"/>
      <c r="F32" s="185">
        <v>41335</v>
      </c>
      <c r="G32" s="185">
        <v>0</v>
      </c>
      <c r="H32" s="185">
        <v>41335</v>
      </c>
      <c r="I32" s="184"/>
      <c r="J32" s="184"/>
      <c r="K32" s="184"/>
      <c r="L32" s="184"/>
      <c r="M32" s="184"/>
      <c r="N32" s="184"/>
    </row>
    <row r="33" spans="1:14" s="182" customFormat="1" ht="12">
      <c r="A33" s="180">
        <v>29</v>
      </c>
      <c r="B33" s="183" t="s">
        <v>678</v>
      </c>
      <c r="C33" s="184"/>
      <c r="D33" s="184"/>
      <c r="E33" s="184"/>
      <c r="F33" s="185">
        <v>675035</v>
      </c>
      <c r="G33" s="185">
        <v>0</v>
      </c>
      <c r="H33" s="185">
        <v>675035</v>
      </c>
      <c r="I33" s="184"/>
      <c r="J33" s="184"/>
      <c r="K33" s="184"/>
      <c r="L33" s="184"/>
      <c r="M33" s="184"/>
      <c r="N33" s="184"/>
    </row>
    <row r="34" spans="1:14" s="197" customFormat="1" ht="36">
      <c r="A34" s="180">
        <v>30</v>
      </c>
      <c r="B34" s="194" t="s">
        <v>695</v>
      </c>
      <c r="C34" s="195">
        <f>SUM(C32:C33)</f>
        <v>0</v>
      </c>
      <c r="D34" s="195">
        <f>SUM(D32:D33)</f>
        <v>0</v>
      </c>
      <c r="E34" s="195">
        <f>SUM(E32:E33)</f>
        <v>0</v>
      </c>
      <c r="F34" s="196">
        <f>SUM(F32:F33)</f>
        <v>716370</v>
      </c>
      <c r="G34" s="196">
        <f aca="true" t="shared" si="11" ref="G34:N34">SUM(G32:G33)</f>
        <v>0</v>
      </c>
      <c r="H34" s="196">
        <f t="shared" si="11"/>
        <v>716370</v>
      </c>
      <c r="I34" s="195">
        <f t="shared" si="11"/>
        <v>0</v>
      </c>
      <c r="J34" s="195">
        <f t="shared" si="11"/>
        <v>0</v>
      </c>
      <c r="K34" s="195">
        <f t="shared" si="11"/>
        <v>0</v>
      </c>
      <c r="L34" s="195">
        <f t="shared" si="11"/>
        <v>0</v>
      </c>
      <c r="M34" s="195">
        <f t="shared" si="11"/>
        <v>0</v>
      </c>
      <c r="N34" s="195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 verticalCentered="1"/>
  <pageMargins left="0.15748031496062992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2017-05-23T07:41:40Z</cp:lastPrinted>
  <dcterms:created xsi:type="dcterms:W3CDTF">2011-02-02T09:24:37Z</dcterms:created>
  <dcterms:modified xsi:type="dcterms:W3CDTF">2017-05-23T07:41:42Z</dcterms:modified>
  <cp:category/>
  <cp:version/>
  <cp:contentType/>
  <cp:contentStatus/>
</cp:coreProperties>
</file>